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65491" windowWidth="19320" windowHeight="12120" activeTab="0"/>
  </bookViews>
  <sheets>
    <sheet name="Instructions" sheetId="1" r:id="rId1"/>
    <sheet name="Data Capture" sheetId="2" r:id="rId2"/>
    <sheet name="Data Capture 1XM" sheetId="3" state="hidden" r:id="rId3"/>
    <sheet name="Server Pre-Reqs" sheetId="4" r:id="rId4"/>
    <sheet name="Basic Tasks" sheetId="5" r:id="rId5"/>
    <sheet name="PS Template Fields" sheetId="6" r:id="rId6"/>
    <sheet name="Configure Users" sheetId="7" r:id="rId7"/>
    <sheet name="Configuring SMGR" sheetId="8" r:id="rId8"/>
    <sheet name="Configuring Session Manager" sheetId="9" r:id="rId9"/>
    <sheet name="Configuring Connection Manager" sheetId="10" r:id="rId10"/>
    <sheet name="Configuring one_X Communicator" sheetId="11" r:id="rId11"/>
    <sheet name="Useful Commands" sheetId="12" r:id="rId12"/>
    <sheet name="Useful Log Files" sheetId="13" r:id="rId13"/>
    <sheet name="Useful Database Queries" sheetId="14" r:id="rId14"/>
    <sheet name="Options" sheetId="15" r:id="rId15"/>
  </sheets>
  <definedNames>
    <definedName name="AES_TSAPI_SAME">'Data Capture'!#REF!</definedName>
    <definedName name="AES1_HOSTNAME">'Data Capture'!#REF!</definedName>
    <definedName name="AES1_IPADDRESS">'Data Capture'!$D$98</definedName>
    <definedName name="AES1_SMGR_NAME">'Data Capture'!$D$99</definedName>
    <definedName name="AES1_TSAPI_LOGIN">'Data Capture'!$D$100</definedName>
    <definedName name="AES1_TSAPI_PASSWORD">'Data Capture'!$D$101</definedName>
    <definedName name="AES1_TSAPI_PORT">'Data Capture'!$D$102</definedName>
    <definedName name="AESType">'Options'!$B$20:$B$21</definedName>
    <definedName name="AESVERSION">'Options'!$B$26:$B$28</definedName>
    <definedName name="CITRIXVersions">'Options'!$B$86:$B$87</definedName>
    <definedName name="CLIENT_CONNECTIONS">'Data Capture'!$D$6</definedName>
    <definedName name="CMVERSIONS">'Options'!$B$23:$B$24</definedName>
    <definedName name="Directory">'Options'!$B$12:$B$18</definedName>
    <definedName name="DNS_IPADDRESS1">'Data Capture'!$D$31</definedName>
    <definedName name="DNS_IPADDRESS2">'Data Capture'!$D$32</definedName>
    <definedName name="DomainTopology">'Options'!$B$68:$B$70</definedName>
    <definedName name="ENABLE_AES">'Data Capture'!$D$12</definedName>
    <definedName name="ENABLE_IM">'Data Capture'!$D$10</definedName>
    <definedName name="ENABLE_RTC">'Data Capture'!$D$14</definedName>
    <definedName name="ENABLE_SES">'Data Capture'!$D$13</definedName>
    <definedName name="ENABLE_SESSION_MGR">'Data Capture'!$D$9</definedName>
    <definedName name="ENABLE_SYSTEM_PLATFORM">'Data Capture'!$D$8</definedName>
    <definedName name="ENABLE_XMPP">'Data Capture'!$D$15</definedName>
    <definedName name="EndEntitityProfiles">'Options'!$B$91:$B$94</definedName>
    <definedName name="ENDENTITYPROFILES">'Options'!$B$91:$B$94</definedName>
    <definedName name="FirefoxVersion">'Options'!$B$35:$B$37</definedName>
    <definedName name="IEVersion">'Options'!$B$30:$B$33</definedName>
    <definedName name="IPSRHELVersions">'Options'!$B$47:$B$50</definedName>
    <definedName name="NTP_SERVER1">'Data Capture'!$D$27</definedName>
    <definedName name="NTP_SERVER2">'Data Capture'!$D$28</definedName>
    <definedName name="OCSVersions">'Options'!$B$82:$B$83</definedName>
    <definedName name="OK">'Options'!$B$8:$B$9</definedName>
    <definedName name="PRESENCECLASS">'Options'!$B$96:$B$102</definedName>
    <definedName name="PS_ADMIN_USER">'Data Capture'!$D$47</definedName>
    <definedName name="PS_CDOM_ADMIN_USER">'Data Capture'!#REF!</definedName>
    <definedName name="PS_CDOM_FQDN">'Data Capture'!$D$41</definedName>
    <definedName name="PS_CDOM_IPADDRESS">'Data Capture'!$D$42</definedName>
    <definedName name="PS_CDOM_ROOT_USER">'Data Capture'!#REF!</definedName>
    <definedName name="PS_CLUSTER">'Data Capture'!$D$64</definedName>
    <definedName name="PS_DOM0_FQDN">'Data Capture'!$D$38</definedName>
    <definedName name="PS_DOM0_IPADDRESS">'Data Capture'!$D$39</definedName>
    <definedName name="PS_FQDN">'Data Capture'!$D$45</definedName>
    <definedName name="PS_GATEWAY">'Data Capture'!$D$36</definedName>
    <definedName name="PS_HOST_NAME">'Data Capture'!$D$44</definedName>
    <definedName name="PS_IPADDRESS">'Data Capture'!$D$46</definedName>
    <definedName name="PS_REALM">'Data Capture'!$D$63</definedName>
    <definedName name="PS_ROOT_USER">'Data Capture'!$D$48</definedName>
    <definedName name="PS_ROUTER_SERVICE_NAME">'Data Capture'!$D$62</definedName>
    <definedName name="PS_SIPENTITY_NAME">'Data Capture'!$D$65</definedName>
    <definedName name="PS_SUBNET">'Data Capture'!$D$35</definedName>
    <definedName name="PSIMAGE">'Options'!$B$104</definedName>
    <definedName name="Q_SWONLY">'Data Capture'!$B$50:$B$51</definedName>
    <definedName name="RHELSMP">'Options'!$B$54:$B$56</definedName>
    <definedName name="RHELVersions">'Options'!$B$43:$B$45</definedName>
    <definedName name="SAFARIVERSIONS">'Options'!$B$39:$B$41</definedName>
    <definedName name="SAL_ORG_FQDN">'Data Capture'!$D$174</definedName>
    <definedName name="SAL_PLATFORM_QUALIFIER">'Data Capture'!$D$175</definedName>
    <definedName name="SM_ASSET_IP1">'Data Capture'!$D$86</definedName>
    <definedName name="SM_ASSET_IP2">'Data Capture'!$D$92</definedName>
    <definedName name="SM_SIPENTITY_1">'Data Capture'!$D$87</definedName>
    <definedName name="SM_SIPENTITY_2">'Data Capture'!$D$93</definedName>
    <definedName name="SMGR_DOMAIN">'Data Capture'!#REF!</definedName>
    <definedName name="SMGR_ENROLLMENT_PASSWORD">'Data Capture'!$D$182</definedName>
    <definedName name="SMGR_FQDN">'Data Capture'!$D$70</definedName>
    <definedName name="SMGR_HOST">'Data Capture'!$D$69</definedName>
    <definedName name="SMGR_HOST_ID">'Data Capture'!$D$79</definedName>
    <definedName name="SMGR_HOST_IS">'Data Capture'!$D$79</definedName>
    <definedName name="SMGR_IPADDRESS">'Data Capture'!$D$71</definedName>
    <definedName name="SMGR_NAMINGSERVICEPORT">'Data Capture'!#REF!</definedName>
    <definedName name="SMGR_PS_PASSWORD">'Data Capture'!$D$77</definedName>
    <definedName name="SMGR_PS_USER">'Data Capture'!$D$76</definedName>
    <definedName name="SMGR_ROOT_LOGIN">'Data Capture'!$D$72</definedName>
    <definedName name="SMGR_ROUTING_DOMAIN">'Data Capture'!$D$78</definedName>
    <definedName name="SMGR_SECURECONNECTION">'Data Capture'!$D$75</definedName>
    <definedName name="SMGR_USER_LOGIN">'Data Capture'!$D$73</definedName>
    <definedName name="SMGR_USER_PASSWORD">'Data Capture'!$D$74</definedName>
    <definedName name="SMGR_WEBSERVICESPORT">'Data Capture'!#REF!</definedName>
    <definedName name="SP_ADMIN_PASSWORD">'Data Capture'!$D$56</definedName>
    <definedName name="SP_CUST_PASSWORD">'Data Capture'!$D$57</definedName>
    <definedName name="SP_LDAP_PASSWORD">'Data Capture'!$D$58</definedName>
    <definedName name="SP_ROOT_PASSWORD">'Data Capture'!$D$55</definedName>
    <definedName name="SpeechVersions">'Options'!$B$78:$B$79</definedName>
    <definedName name="Status">'Options'!$B$1:$B$3</definedName>
    <definedName name="TASK_RETURN1">'Basic Tasks'!$B$96</definedName>
    <definedName name="TASKRETURN">'Basic Tasks'!$E$86</definedName>
    <definedName name="TEMPLATESTART">'PS Template Fields'!$C$3</definedName>
    <definedName name="TEST">'Options'!$B$64:$B$65</definedName>
    <definedName name="YesNo">'Options'!$B$5:$B$6</definedName>
  </definedNames>
  <calcPr fullCalcOnLoad="1"/>
</workbook>
</file>

<file path=xl/sharedStrings.xml><?xml version="1.0" encoding="utf-8"?>
<sst xmlns="http://schemas.openxmlformats.org/spreadsheetml/2006/main" count="1307" uniqueCount="969">
  <si>
    <t>System Manager Details</t>
  </si>
  <si>
    <t>System Manager FQDN Host Name</t>
  </si>
  <si>
    <t>Web Services Port</t>
  </si>
  <si>
    <t>System Manager Login</t>
  </si>
  <si>
    <t>System Manager Password</t>
  </si>
  <si>
    <t>Is this a secure connection?</t>
  </si>
  <si>
    <t>AES Details</t>
  </si>
  <si>
    <t>RTC Details</t>
  </si>
  <si>
    <t>RTC Edge Server Hostname</t>
  </si>
  <si>
    <t>RTC SIP Domain</t>
  </si>
  <si>
    <t>RTC Collector User Name</t>
  </si>
  <si>
    <t>RTC Collector Port</t>
  </si>
  <si>
    <t>SIP Gateway for OCS</t>
  </si>
  <si>
    <t>OCS Edge Server</t>
  </si>
  <si>
    <t>OCS SIP Domain</t>
  </si>
  <si>
    <t>OCS Sip Port</t>
  </si>
  <si>
    <t>SES Details</t>
  </si>
  <si>
    <t>SES Transport</t>
  </si>
  <si>
    <t>tls or tcp</t>
  </si>
  <si>
    <t>SES Port</t>
  </si>
  <si>
    <t xml:space="preserve">XMPP Configuration </t>
  </si>
  <si>
    <t>XMPP ID</t>
  </si>
  <si>
    <t>XMPP Domain</t>
  </si>
  <si>
    <t>XMPP Host</t>
  </si>
  <si>
    <t>XMPP Username</t>
  </si>
  <si>
    <t>XMPP Password</t>
  </si>
  <si>
    <t>XMPP Port</t>
  </si>
  <si>
    <t>IBM Sametime Details</t>
  </si>
  <si>
    <t>Sametime FQDN</t>
  </si>
  <si>
    <t>Client Presence Retention Time</t>
  </si>
  <si>
    <t>Subscription Admin User ID</t>
  </si>
  <si>
    <t>Presence Class</t>
  </si>
  <si>
    <t>Initial Retry Interval</t>
  </si>
  <si>
    <t>Maximum Retry Interval</t>
  </si>
  <si>
    <t>Retry Multiple Factor</t>
  </si>
  <si>
    <t>Regionalization Configuration</t>
  </si>
  <si>
    <t>Default Region</t>
  </si>
  <si>
    <t>First Local Region</t>
  </si>
  <si>
    <t>Second Local Region</t>
  </si>
  <si>
    <t>Third Local Region</t>
  </si>
  <si>
    <t>First JSM</t>
  </si>
  <si>
    <t>Second JSM</t>
  </si>
  <si>
    <t>Third JSM</t>
  </si>
  <si>
    <t>IM Transcripts</t>
  </si>
  <si>
    <t>Database User Name</t>
  </si>
  <si>
    <t>Database Password</t>
  </si>
  <si>
    <t>Local Presence Database</t>
  </si>
  <si>
    <t xml:space="preserve">Host </t>
  </si>
  <si>
    <t>localhost</t>
  </si>
  <si>
    <t>Database Name</t>
  </si>
  <si>
    <t>Port</t>
  </si>
  <si>
    <t>presence123</t>
  </si>
  <si>
    <t>SAL Logging Service</t>
  </si>
  <si>
    <t>SAL Organisation FQDN</t>
  </si>
  <si>
    <t>SAL Platform Qualifier Name</t>
  </si>
  <si>
    <t>SNMP Receiver Host IP Address</t>
  </si>
  <si>
    <t>127.0.0.1</t>
  </si>
  <si>
    <t>SNMP Receiver Port</t>
  </si>
  <si>
    <t>SNMP Community</t>
  </si>
  <si>
    <t>public</t>
  </si>
  <si>
    <t>Licensing Service Settings</t>
  </si>
  <si>
    <t>Polling Interval for license updates</t>
  </si>
  <si>
    <t xml:space="preserve">Polling Interval for license renewal </t>
  </si>
  <si>
    <t xml:space="preserve">Data Replication Service </t>
  </si>
  <si>
    <t>External ID</t>
  </si>
  <si>
    <t>Node Group ID</t>
  </si>
  <si>
    <t>Local DRS Port</t>
  </si>
  <si>
    <t>Master JMX Port</t>
  </si>
  <si>
    <t>Polling Interval (ms)</t>
  </si>
  <si>
    <t>Local JMX Port</t>
  </si>
  <si>
    <t xml:space="preserve">Trust Management Service </t>
  </si>
  <si>
    <t>Enrollment Password</t>
  </si>
  <si>
    <t>End Entity Profile</t>
  </si>
  <si>
    <t>AES Login - TSAPI Interface</t>
  </si>
  <si>
    <t>System Manager IP Address</t>
  </si>
  <si>
    <t>Installation Encryption Key</t>
  </si>
  <si>
    <t>xcp_user</t>
  </si>
  <si>
    <t>avaya.com.</t>
  </si>
  <si>
    <t>EndEntityProfiles</t>
  </si>
  <si>
    <t>INBOUND_OUTBOUND_TLS</t>
  </si>
  <si>
    <t>OUTBOUND_TLS</t>
  </si>
  <si>
    <t>INBOUND_TLS</t>
  </si>
  <si>
    <t>EMPTY</t>
  </si>
  <si>
    <t>jabber</t>
  </si>
  <si>
    <t xml:space="preserve"> </t>
  </si>
  <si>
    <t>cluster1</t>
  </si>
  <si>
    <t>avaya.com</t>
  </si>
  <si>
    <t>Session Managers</t>
  </si>
  <si>
    <t>Session Manager FQDN</t>
  </si>
  <si>
    <t>system</t>
  </si>
  <si>
    <t>Description</t>
  </si>
  <si>
    <t xml:space="preserve">Gather Information </t>
  </si>
  <si>
    <t>Obtain MAC Address of System Manager</t>
  </si>
  <si>
    <t>Install License on System Manager</t>
  </si>
  <si>
    <t>Complete the Data Collection Form</t>
  </si>
  <si>
    <t>AES IP Address</t>
  </si>
  <si>
    <t>AES Server FQDN</t>
  </si>
  <si>
    <t>Test users</t>
  </si>
  <si>
    <t xml:space="preserve">CM </t>
  </si>
  <si>
    <t xml:space="preserve">Extension </t>
  </si>
  <si>
    <t>Login Name on System Manager</t>
  </si>
  <si>
    <t>Phone Password</t>
  </si>
  <si>
    <t>Command</t>
  </si>
  <si>
    <t>Restarts the XCP Controller from the command line</t>
  </si>
  <si>
    <t>/opt/Avaya/Presence/presence/bin/stop.sh</t>
  </si>
  <si>
    <t>This is the Network Time Protocol Server address.  For example,  ntp.fr.rnd.avaya.com</t>
  </si>
  <si>
    <t>Example: 255.255.255.128</t>
  </si>
  <si>
    <t>Example: 135.64.158.1</t>
  </si>
  <si>
    <t>Example: psdom0.ps.pi.fr.rnd.avaya.com</t>
  </si>
  <si>
    <t>Example: 135.64.158.2</t>
  </si>
  <si>
    <t>Example: pscdom.ps.pi.fr.rnd.avaya.com</t>
  </si>
  <si>
    <t>Example: 135.64.158.3</t>
  </si>
  <si>
    <t>Example: pssvr</t>
  </si>
  <si>
    <t>Example: pssvr.ps.pi.fr.rnd.avaya.com</t>
  </si>
  <si>
    <t>This is used to protect the installer configuration parameters. Must be used during subsequent upgrades and during an un-install. Only used for Software Only Installation.</t>
  </si>
  <si>
    <t>Specify the passwords to be used when installing the System Platform.</t>
  </si>
  <si>
    <t>This is the unique name for this instance of the Presence Services within the cluster.</t>
  </si>
  <si>
    <t>The name of the cluster to which this Presence Services Server belongs.</t>
  </si>
  <si>
    <t xml:space="preserve">"system" is a default user for non-human connection. However, you can create a User in System Manager with Admin rights. </t>
  </si>
  <si>
    <t>The password for the "system" user is "system".</t>
  </si>
  <si>
    <t>Log in to the System Manager Web interface and navigate to Licenses-&gt;Server Properties -&gt; Primary Host ID.</t>
  </si>
  <si>
    <t>Log in to the System Manager Web interface and navigate to Routing-&gt;Domains.  You can veiw the domain associated with each user login.  Currently, clients only support one domain for Presence Services / Contact Lookup.</t>
  </si>
  <si>
    <t>This is the Administrative account user name to configure and check Presence Services Settings.</t>
  </si>
  <si>
    <t>This is the System Manager Command Line Access root user.</t>
  </si>
  <si>
    <t>This is the Administrative account password to configure and check Presence Services Settings.</t>
  </si>
  <si>
    <t>To obtain Session Manager SIP Entity Name, log in to the System Manager Web interface and navigate to Routing-&gt;SIP Entities.</t>
  </si>
  <si>
    <t>/opt/Avaya/Presence/presence/bin/start.sh</t>
  </si>
  <si>
    <t>Starts the Presence Server</t>
  </si>
  <si>
    <t>/opt/Avaya/Presence-VA/psva/ps-sp-utils/resetvm.sh; reboot now;</t>
  </si>
  <si>
    <t>Collects Log Files</t>
  </si>
  <si>
    <t>Logfile Name</t>
  </si>
  <si>
    <t>/opt/Avaya/Presence/ps_process_panel_&lt;date&gt;.log</t>
  </si>
  <si>
    <t>Installation Log file</t>
  </si>
  <si>
    <t>/var/log/presence/presence-container-1.presence_local.log</t>
  </si>
  <si>
    <t>Human Readable operation and debug output logs</t>
  </si>
  <si>
    <t>/var/log/presence/presence-container-1.presence.log</t>
  </si>
  <si>
    <t>SAL Targeted Operational and Debug Logs</t>
  </si>
  <si>
    <t>/var/log/presence_core.log</t>
  </si>
  <si>
    <t>Audit log of all changes made to the configuration through Web Controller</t>
  </si>
  <si>
    <t>/var/log/log-harvester_local.log</t>
  </si>
  <si>
    <t>Human readable Log harvestor log</t>
  </si>
  <si>
    <t>/var/log/log-harvester.log</t>
  </si>
  <si>
    <t>Output of Log Harvestor iin CLF</t>
  </si>
  <si>
    <t>/var/log/harvest.log</t>
  </si>
  <si>
    <t>Harvested Logs by log harvestor</t>
  </si>
  <si>
    <t>/var/log/presence/memory.log</t>
  </si>
  <si>
    <t>/var/log/messages</t>
  </si>
  <si>
    <t>default log of 3rd party components</t>
  </si>
  <si>
    <t>/var/log/Avaya/mgmt/drs/symmetric.log</t>
  </si>
  <si>
    <t>Data Replication Logs</t>
  </si>
  <si>
    <t>/var/lib/pgsql/pgstartup.log</t>
  </si>
  <si>
    <t>Postgres life cycle log</t>
  </si>
  <si>
    <t>/var/lib/pgsql/pg_log/postgresql-&lt;timestamp&gt;.log</t>
  </si>
  <si>
    <t>Output of Postgres Log</t>
  </si>
  <si>
    <t>$CATALINA_HOME/logs/catalina.out</t>
  </si>
  <si>
    <t>Tomcat log</t>
  </si>
  <si>
    <t>$SPIRIT_HOMES/logging/spirit.log</t>
  </si>
  <si>
    <t>SAL Agent log file</t>
  </si>
  <si>
    <t xml:space="preserve">/opt/Avaya/Presence/presence/bin/prescert </t>
  </si>
  <si>
    <t>$PRES_HOME/presence/bin/presstatus</t>
  </si>
  <si>
    <t>/opt/Avaya/install_logs/ps_install-log&lt;timestamp&gt;.txt</t>
  </si>
  <si>
    <t>psreplica</t>
  </si>
  <si>
    <t>Checks Presence Server Status</t>
  </si>
  <si>
    <t>cat /opt/Avaya/installdata/inventory.xml</t>
  </si>
  <si>
    <t>Component</t>
  </si>
  <si>
    <t>SMGR</t>
  </si>
  <si>
    <t>PS</t>
  </si>
  <si>
    <t>Search for "System Manager" id ="Mgmt ID" to find the Version of System Manager</t>
  </si>
  <si>
    <t xml:space="preserve">Query </t>
  </si>
  <si>
    <t>su postgres -c "psql -d avmgmt -c 'select node_id from av_drs01.sym_node'"</t>
  </si>
  <si>
    <t>/tmp/autoInstall.properties</t>
  </si>
  <si>
    <t xml:space="preserve">This file is created during installation and contains the entered template data </t>
  </si>
  <si>
    <t>/opt/Avaya/installdata/.confParam</t>
  </si>
  <si>
    <t>This file shows installation parameters</t>
  </si>
  <si>
    <t>Operational Logfiles</t>
  </si>
  <si>
    <t>Installation Logfiles</t>
  </si>
  <si>
    <t xml:space="preserve">xm list </t>
  </si>
  <si>
    <t>Gives list of templates installed</t>
  </si>
  <si>
    <t>xm console presence_va</t>
  </si>
  <si>
    <t>/etc/profile.d/setpres.sh</t>
  </si>
  <si>
    <t>Check Environment Variables</t>
  </si>
  <si>
    <t xml:space="preserve">PS </t>
  </si>
  <si>
    <t>PS - Dom0</t>
  </si>
  <si>
    <t>PS XCP</t>
  </si>
  <si>
    <t>SIP Proxy Configuration - Enable Logging of SIP Packets &amp; Enable full SIP Stack Logging</t>
  </si>
  <si>
    <t xml:space="preserve">Enables full SIP Logging </t>
  </si>
  <si>
    <t>Users in jabber - these show up if something has published presence</t>
  </si>
  <si>
    <t>psql -U postgres -d xcp -c "select * from users";</t>
  </si>
  <si>
    <t>psql -U presence_user -d presence -c "select * from csuser order by updatedatetime DESC";</t>
  </si>
  <si>
    <t>root/root01</t>
  </si>
  <si>
    <t>Phone</t>
  </si>
  <si>
    <t>Calendar</t>
  </si>
  <si>
    <t>Avaya IM (Jabber)</t>
  </si>
  <si>
    <t>Internet IM</t>
  </si>
  <si>
    <t>Enterprise IM</t>
  </si>
  <si>
    <t>Avaya Application</t>
  </si>
  <si>
    <t>Line of Business (LOB) Application</t>
  </si>
  <si>
    <t>PresenceClass</t>
  </si>
  <si>
    <t>Type</t>
  </si>
  <si>
    <t>9620SIP</t>
  </si>
  <si>
    <t>SM Registration</t>
  </si>
  <si>
    <t>Shared Comms Profile Password</t>
  </si>
  <si>
    <t>First Name</t>
  </si>
  <si>
    <t>Last Name</t>
  </si>
  <si>
    <t xml:space="preserve">Server Pre-requisites </t>
  </si>
  <si>
    <t>Hardware Requirements</t>
  </si>
  <si>
    <t>CPU</t>
  </si>
  <si>
    <t>Memory (GB)</t>
  </si>
  <si>
    <t>Network Card</t>
  </si>
  <si>
    <t>100Mbps/1Gbit</t>
  </si>
  <si>
    <t>Optical Drive</t>
  </si>
  <si>
    <t xml:space="preserve">DVD/CD Combination </t>
  </si>
  <si>
    <t>Installation of Red Hat Linux</t>
  </si>
  <si>
    <t>Version of Red Hat ES Linux</t>
  </si>
  <si>
    <t>Check Red Hat version is 32 bit</t>
  </si>
  <si>
    <t>i386 is 32bit; x86_64 is 64 bit</t>
  </si>
  <si>
    <t>Verify /etc/hosts is correct</t>
  </si>
  <si>
    <t xml:space="preserve">Verify NTP Connectivity </t>
  </si>
  <si>
    <t>Verify SELinux is disabled</t>
  </si>
  <si>
    <t>Disabled</t>
  </si>
  <si>
    <t>Two quad-core processors 2.93 GHz or Higher</t>
  </si>
  <si>
    <t>Disk Drives</t>
  </si>
  <si>
    <t>5 x 146GB SAS 2.5" 10K RPM SAS Drives</t>
  </si>
  <si>
    <t>Requirement</t>
  </si>
  <si>
    <t>How to Check</t>
  </si>
  <si>
    <t>cat /proc/cpuinfo</t>
  </si>
  <si>
    <t xml:space="preserve">cat /proc/meminfo - check MemTotal divided by 1048576
</t>
  </si>
  <si>
    <t>RHEL 5 Update 3 is required</t>
  </si>
  <si>
    <t xml:space="preserve">cat or vi /etc/hosts and confirm 127.0.0.1 and server IP Address are on different lines / not jumbled
</t>
  </si>
  <si>
    <t xml:space="preserve">"ntpq -p - server sync shown by * 
use date to check date and time"
</t>
  </si>
  <si>
    <t>getenforce - should show "Disabled"</t>
  </si>
  <si>
    <t>Check the following packages have been installed</t>
  </si>
  <si>
    <t>watchdog &amp; libtool-ltdl</t>
  </si>
  <si>
    <t>rpm -qa watchdog -&gt; watchdog-5.3.1-7.e15
rpm -qa libtool* -&gt; libtool-ltdl-1.5.22-6.1</t>
  </si>
  <si>
    <t>java -version</t>
  </si>
  <si>
    <t xml:space="preserve">Verify that the Java SDK has been installed </t>
  </si>
  <si>
    <t>JDK 1.6 Update 18 must be present</t>
  </si>
  <si>
    <t>monit summary</t>
  </si>
  <si>
    <t>/opt/Avaya/Presence/jabber/xcp/bin/runcontroller restart</t>
  </si>
  <si>
    <t>/opt/Avaya/autoInstall_PS.properties</t>
  </si>
  <si>
    <t>psql -U presence_user -d presence -c</t>
  </si>
  <si>
    <t>/opt/Avaya/Presence/presence/bin/getpslogs.sh</t>
  </si>
  <si>
    <t>pvdisplay</t>
  </si>
  <si>
    <t>Should be configured as RAID 5 - use pvstatus on Dom0</t>
  </si>
  <si>
    <t>pvs</t>
  </si>
  <si>
    <t>Display free space on the server</t>
  </si>
  <si>
    <t>Display total space on the server</t>
  </si>
  <si>
    <t>ps -eaf | grep jabber</t>
  </si>
  <si>
    <t>Check if system is shutdown correctly  - should only show (web-cm and drs)</t>
  </si>
  <si>
    <t>Configure the Domain Substitution Rule</t>
  </si>
  <si>
    <t>/tmp/S99PsSystemPlatformConfig.log</t>
  </si>
  <si>
    <t>PS System Platform Install log - Logs the Network and host configuration</t>
  </si>
  <si>
    <t>/tmp/PS-install.log</t>
  </si>
  <si>
    <t>System Platform Install Log - Same as normal PS Install Log</t>
  </si>
  <si>
    <t>psql -U presence_user -d presence -c "SELECT h.handle as handles, d.domainname FROM CsUser u  JOIN CsCommProfileSet cps ON u.id = cps.csuserid JOIN CsHandle h ON h.csCommProfileSetId = cps.id  LEFT OUTER JOIN CsDomain d ON h.CsDomainId = d.id WHERE u.loginName='YOURLOGINNAME'";</t>
  </si>
  <si>
    <t>All comm profiles for a user - Replace 'YOURLOGINNAME' with your SMGR Login Name</t>
  </si>
  <si>
    <t>You can use this sheet to validate that the basic server pre-requisites have been met.</t>
  </si>
  <si>
    <t>OK /NOK</t>
  </si>
  <si>
    <t>Ensure Server Pre-Requisites are met</t>
  </si>
  <si>
    <t>Check Hardware</t>
  </si>
  <si>
    <t>Gather all the information on the Data Capture Form</t>
  </si>
  <si>
    <t>Must match the Connection Avaya production FQDN on System Manager. Must include the "." at the end. System Manager Data-&gt;Settings-&gt;SPIRIT-&gt;DataTransport Config:Connection Avaya production FQDN</t>
  </si>
  <si>
    <t>PS Server</t>
  </si>
  <si>
    <t>Set Default ACL Rule to Allow All</t>
  </si>
  <si>
    <t>Task</t>
  </si>
  <si>
    <t>Description / Steps</t>
  </si>
  <si>
    <t>Validate the Server Pre-Reqs on the Server Pre-Reqs Sheet</t>
  </si>
  <si>
    <t>This is needed because none of the clients currently implement ACL  Lists</t>
  </si>
  <si>
    <t>Leave as this default</t>
  </si>
  <si>
    <t>Enter Username and Password</t>
  </si>
  <si>
    <t>System Manager Configuration for SIP Clients</t>
  </si>
  <si>
    <t>Determine System Manager Routing Domain</t>
  </si>
  <si>
    <t>Set Domain Substition - From</t>
  </si>
  <si>
    <t>Set Domain Substition - To</t>
  </si>
  <si>
    <t>Select Access Level = All</t>
  </si>
  <si>
    <t>Presence Services can collect Telephony Presence from AES</t>
  </si>
  <si>
    <t>Not Supported in Presence Services 6.0</t>
  </si>
  <si>
    <t>This stores IM Conversations on the Presence Services Server</t>
  </si>
  <si>
    <t>Presence Services Server Login on System Manager</t>
  </si>
  <si>
    <t>Presence Services Server Password on System Manager</t>
  </si>
  <si>
    <t>Determine the System Manager Mac Address for Licensing</t>
  </si>
  <si>
    <t>Session Manager SIP Entity Name in System Manager</t>
  </si>
  <si>
    <t>SIP Entity Name for the Presence Services Server</t>
  </si>
  <si>
    <t>A single Presence Services Server will support up to 10,000 client connections. If you have more than this you will need additional servers and enable Load Balancing Support</t>
  </si>
  <si>
    <t>Do you intend to integrate Presence Services with Microsoft Office Communications Server?</t>
  </si>
  <si>
    <t>The SES Collector retrieves Presence Services from endpoints connected to SES</t>
  </si>
  <si>
    <t>Presence Services Server Networking Details</t>
  </si>
  <si>
    <t>Presence Services Server HostName</t>
  </si>
  <si>
    <t>Presence Services Server FQDN</t>
  </si>
  <si>
    <t>Presence Services Template IP Address</t>
  </si>
  <si>
    <t>Presence Services Server craft login</t>
  </si>
  <si>
    <t>This is the default Presence Services Server User Name and Password</t>
  </si>
  <si>
    <t xml:space="preserve">Presence Services Server root login </t>
  </si>
  <si>
    <t>Presence Services Server System Platform Passwords</t>
  </si>
  <si>
    <t>Presence Services Server Configuration  Settings</t>
  </si>
  <si>
    <t>AES Name in System Manager</t>
  </si>
  <si>
    <t>This is the unique name used to identify this Element in System Manager</t>
  </si>
  <si>
    <t>Must match the "Spirit Platform Qualifier" from the same System Manager page as above</t>
  </si>
  <si>
    <t>Presence Services Server must not be in the same domain as Microsoft Office Communications Server.</t>
  </si>
  <si>
    <t>The RTC Collector retrieves presence information from Microsoft Office Communications Server.</t>
  </si>
  <si>
    <t>Do you want to enable the SIP Gateway for Microsoft Office Communications Server?</t>
  </si>
  <si>
    <t>Allows Presence Services to be distributed to Microsoft Office Communications Server</t>
  </si>
  <si>
    <t>The Presence Services Installer has an option to validate the system prior to installation using:</t>
  </si>
  <si>
    <t>S8800 1U SRVR - IBM X3550 M2/HP ProLiant DL360 G71U/Dell™ PowerEdge™ R610 1U servers</t>
  </si>
  <si>
    <t>This converts the System Manager User Domain entries to the Presence Server User Domain entries</t>
  </si>
  <si>
    <t>Check System Manager Status</t>
  </si>
  <si>
    <r>
      <t xml:space="preserve">On the System Manager Dashboard, click </t>
    </r>
    <r>
      <rPr>
        <b/>
        <sz val="10"/>
        <rFont val="Calibri"/>
        <family val="2"/>
      </rPr>
      <t>Replication</t>
    </r>
    <r>
      <rPr>
        <sz val="10"/>
        <rFont val="Calibri"/>
        <family val="2"/>
      </rPr>
      <t xml:space="preserve"> under </t>
    </r>
    <r>
      <rPr>
        <b/>
        <sz val="10"/>
        <rFont val="Calibri"/>
        <family val="2"/>
      </rPr>
      <t>Services</t>
    </r>
    <r>
      <rPr>
        <sz val="10"/>
        <rFont val="Calibri"/>
        <family val="2"/>
      </rPr>
      <t xml:space="preserve">. </t>
    </r>
  </si>
  <si>
    <r>
      <t xml:space="preserve">On the System Manager Dashboard, under Elements, navigate to </t>
    </r>
    <r>
      <rPr>
        <b/>
        <sz val="10"/>
        <rFont val="Calibri"/>
        <family val="2"/>
      </rPr>
      <t>Inventory</t>
    </r>
    <r>
      <rPr>
        <sz val="10"/>
        <rFont val="Calibri"/>
        <family val="2"/>
      </rPr>
      <t xml:space="preserve">-&gt; </t>
    </r>
    <r>
      <rPr>
        <b/>
        <sz val="10"/>
        <rFont val="Calibri"/>
        <family val="2"/>
      </rPr>
      <t>Manage Elements</t>
    </r>
    <r>
      <rPr>
        <sz val="10"/>
        <rFont val="Calibri"/>
        <family val="2"/>
      </rPr>
      <t>.</t>
    </r>
  </si>
  <si>
    <r>
      <t xml:space="preserve">On the System Manager Dashboard, under Elements, navigate to </t>
    </r>
    <r>
      <rPr>
        <b/>
        <sz val="10"/>
        <rFont val="Calibri"/>
        <family val="2"/>
      </rPr>
      <t>Routing</t>
    </r>
    <r>
      <rPr>
        <sz val="10"/>
        <rFont val="Calibri"/>
        <family val="2"/>
      </rPr>
      <t xml:space="preserve">-&gt; </t>
    </r>
    <r>
      <rPr>
        <b/>
        <sz val="10"/>
        <rFont val="Calibri"/>
        <family val="2"/>
      </rPr>
      <t>SIP Entities</t>
    </r>
  </si>
  <si>
    <t>Recommend adding the Presence Services Server IP Address to the System Manager host file. FQDN Resolution is the number 1 reason for failed Presence Server installs</t>
  </si>
  <si>
    <t>Install Presence Services Template on System Platform</t>
  </si>
  <si>
    <t>Using a Browser login to the Presence Services System Platform Webconsole</t>
  </si>
  <si>
    <t xml:space="preserve">Validate the Presence Services Installation </t>
  </si>
  <si>
    <t>Open a CLI Session to the Presence Services Server</t>
  </si>
  <si>
    <t>Create an Admin User on System Manager for Presence Services  Services to connect to or use the system/system user</t>
  </si>
  <si>
    <t>Copy Presence Services Server Template to Presence Services System Platform</t>
  </si>
  <si>
    <t>Enter Presence Services Server Template Details</t>
  </si>
  <si>
    <t>At this point you should see the Presence Services Server is Partially Enabled, unless all components have been installed. The license will be in its 30 day grace period.</t>
  </si>
  <si>
    <t>Check Presence Services Server Status from System Manager</t>
  </si>
  <si>
    <t xml:space="preserve">This link displays the presstatus status from the Presence Services Server. </t>
  </si>
  <si>
    <t>Stop the Presence Services Server</t>
  </si>
  <si>
    <t>Restart Presence Services Server</t>
  </si>
  <si>
    <t>License the Presence Services Server on System Manager</t>
  </si>
  <si>
    <t>Restart the Presence Services Server and validate license is ok</t>
  </si>
  <si>
    <t>Start the Presence Services Server</t>
  </si>
  <si>
    <t>Add Presence Services Server as a SIP Entity to System Manager</t>
  </si>
  <si>
    <t>Add a SIP Entity Link between Presence Services Server and each Session Manager</t>
  </si>
  <si>
    <t>Presence Services Components Settings</t>
  </si>
  <si>
    <t xml:space="preserve">Login to the Sytem Manager Web Interface  </t>
  </si>
  <si>
    <t>Click Edit against the SIP Presence Services Server under Components to open the SIP Presence Service Configuration page.</t>
  </si>
  <si>
    <t>Specifying the new SIP Presence Services Server components as Presence Administrators</t>
  </si>
  <si>
    <t xml:space="preserve">Add newly added SIP Presence Services  Server components as routes into the existing TLS transport of SIP Proxy </t>
  </si>
  <si>
    <t>Intelligent Workbook for Avaya Aura® Presence Services 6.1</t>
  </si>
  <si>
    <t>ID: Enter the name of the newly added SIP Presence Services Server component. For example, sip-ps-2.</t>
  </si>
  <si>
    <t>IP Address: Enter the IP address of the Presence Services server.</t>
  </si>
  <si>
    <t>Port: Enter the port that is used on the SIP Presence Services server.</t>
  </si>
  <si>
    <t>Check that all the 6 SIP Presence Services  Server components are up and running in the Components section.</t>
  </si>
  <si>
    <t>Restarts the System Platform Presence Services Template</t>
  </si>
  <si>
    <t>Manage Certificates on Presence Services Server</t>
  </si>
  <si>
    <t>Connect to the Presence Services Console</t>
  </si>
  <si>
    <t xml:space="preserve">Stops the Presence Services Server </t>
  </si>
  <si>
    <t>Presence Services System Resource log</t>
  </si>
  <si>
    <t>Use this if you have problems with Presence Services install not connecting to System Manager</t>
  </si>
  <si>
    <t>Can use to check the Presence Services Server Replication ID on SMGR</t>
  </si>
  <si>
    <t>Users that have been replicated from System Manager</t>
  </si>
  <si>
    <t>Set Action to Allow</t>
  </si>
  <si>
    <t>Enter License Path</t>
  </si>
  <si>
    <t>Management Access Point Host Name/IP is the IP address of the management interface (eth0) of the Session Manager server.</t>
  </si>
  <si>
    <t>This is the network entity that is a part of the SIP System.</t>
  </si>
  <si>
    <t>Do you intend to use one-X Communicator?</t>
  </si>
  <si>
    <t>Do you intend to use SIP R 2.6 Phones?</t>
  </si>
  <si>
    <t>TSAPI Port</t>
  </si>
  <si>
    <t xml:space="preserve">The user should be created as an Administrative User </t>
  </si>
  <si>
    <t>Field Name</t>
  </si>
  <si>
    <t>presence_va hostname:</t>
  </si>
  <si>
    <t>IP Address of the presence_va:</t>
  </si>
  <si>
    <t>Gateway address:</t>
  </si>
  <si>
    <t>Network mask:</t>
  </si>
  <si>
    <t>DNS:</t>
  </si>
  <si>
    <t>Virtual Machines:</t>
  </si>
  <si>
    <t>SYSTEM PROPERTIES:</t>
  </si>
  <si>
    <t>System Manager Host</t>
  </si>
  <si>
    <t>Naming Service Port</t>
  </si>
  <si>
    <t>Password</t>
  </si>
  <si>
    <t>System Manager Configuration Settings</t>
  </si>
  <si>
    <t>Secure Connection</t>
  </si>
  <si>
    <t>Presence Services Configuration Settings</t>
  </si>
  <si>
    <t>Collector/Distributor Support</t>
  </si>
  <si>
    <t>Session Manager Integration</t>
  </si>
  <si>
    <t>SIP Client Support</t>
  </si>
  <si>
    <t>XMPP-IM Functionality</t>
  </si>
  <si>
    <t>Load Balancing Support</t>
  </si>
  <si>
    <t>AES Collector Component</t>
  </si>
  <si>
    <t>SES Collector Component</t>
  </si>
  <si>
    <t>RTC Collector Component</t>
  </si>
  <si>
    <t>Sametime Collector Component</t>
  </si>
  <si>
    <t>Sametime Distributor Component</t>
  </si>
  <si>
    <t>Available XMPP-IM Components</t>
  </si>
  <si>
    <t>XMPP Collector Component</t>
  </si>
  <si>
    <t>Message Archiver Component</t>
  </si>
  <si>
    <t>IM Transcripts Component</t>
  </si>
  <si>
    <t>Session Manager Configuration</t>
  </si>
  <si>
    <t>Session Manager Addresses</t>
  </si>
  <si>
    <t>AES Component Configuration</t>
  </si>
  <si>
    <t>AES Login</t>
  </si>
  <si>
    <t>SES Component Configuration</t>
  </si>
  <si>
    <t>RTC Component</t>
  </si>
  <si>
    <t>RTC Edge</t>
  </si>
  <si>
    <t>Sip Gateway for OCS Configuration</t>
  </si>
  <si>
    <t>OCS Edge</t>
  </si>
  <si>
    <t>OCS SIP Port</t>
  </si>
  <si>
    <t>XMPP Component Configuration</t>
  </si>
  <si>
    <t>Sametime Component Configuration</t>
  </si>
  <si>
    <t>Fully qualified Sametime Server Name</t>
  </si>
  <si>
    <t>Load BalancingConfiguration</t>
  </si>
  <si>
    <t>Fourth JSM</t>
  </si>
  <si>
    <t>Fifth JSM</t>
  </si>
  <si>
    <t>Sixth JSM</t>
  </si>
  <si>
    <t>IM Transcripts Configuration</t>
  </si>
  <si>
    <t>Local Presence Database Configuration</t>
  </si>
  <si>
    <t>Host</t>
  </si>
  <si>
    <t>System Platform or Software Only are supported</t>
  </si>
  <si>
    <t>135.64.158.1</t>
  </si>
  <si>
    <t>135.124.65.10</t>
  </si>
  <si>
    <t>Only required if connecting to an external XMPP Server like Google Talk</t>
  </si>
  <si>
    <t>Collects Presence from IBM Sametime</t>
  </si>
  <si>
    <t>Distributes Presence to IBM Sametime</t>
  </si>
  <si>
    <t>Web Services Interface for IM Transcripts</t>
  </si>
  <si>
    <t>ntp.fr.rnd.avaya.com</t>
  </si>
  <si>
    <t>135.64.158.78</t>
  </si>
  <si>
    <t>smgr6ktserver.pi.fr.rnd.avaya.com</t>
  </si>
  <si>
    <t>admin</t>
  </si>
  <si>
    <t>avaya123</t>
  </si>
  <si>
    <t>Install System Platform version 6.0.0.11</t>
  </si>
  <si>
    <t>255.255.255.128</t>
  </si>
  <si>
    <t>drtime.dr.avaya.com</t>
  </si>
  <si>
    <t>DNS Server</t>
  </si>
  <si>
    <t>su to root</t>
  </si>
  <si>
    <t>Copy PS Template to /vsp-template</t>
  </si>
  <si>
    <t>PS Image</t>
  </si>
  <si>
    <t>PS-VA-06.00.00.00-0912.tar.gz</t>
  </si>
  <si>
    <t>The template is available from PLDS and can be installed on the System Platform via several methods. See System Platform instructions for more detail.</t>
  </si>
  <si>
    <t>Untar the image</t>
  </si>
  <si>
    <t>This unzips the image into a build directory in the vsp-template directory</t>
  </si>
  <si>
    <t>Select "Install Template from SP Server"</t>
  </si>
  <si>
    <t>Select /vsp-template and click Search</t>
  </si>
  <si>
    <t>vi  /etc/hosts</t>
  </si>
  <si>
    <t>g78</t>
  </si>
  <si>
    <t>Verify Product ID = "Template_PS"</t>
  </si>
  <si>
    <t>Verify Product Version = "06.00.00.00.09"</t>
  </si>
  <si>
    <t>Click Install</t>
  </si>
  <si>
    <t>Click Save</t>
  </si>
  <si>
    <t>Display Template Fields</t>
  </si>
  <si>
    <t xml:space="preserve">Note </t>
  </si>
  <si>
    <t>true</t>
  </si>
  <si>
    <t>false</t>
  </si>
  <si>
    <t>sm6ktserver</t>
  </si>
  <si>
    <t>sm6ktserver.pi.fr.rnd.avaya.com</t>
  </si>
  <si>
    <t>135.124.217.243</t>
  </si>
  <si>
    <t>135.124.217.244</t>
  </si>
  <si>
    <t>Session Manager MGMT IP Address</t>
  </si>
  <si>
    <t>AES-User</t>
  </si>
  <si>
    <t>AES-Password</t>
  </si>
  <si>
    <t>tls</t>
  </si>
  <si>
    <t>RTC-Edge</t>
  </si>
  <si>
    <t>RTC-Domain</t>
  </si>
  <si>
    <t>RTC-User</t>
  </si>
  <si>
    <t>OCS-Edge</t>
  </si>
  <si>
    <t>OCS-Domain</t>
  </si>
  <si>
    <t>xmpp-id</t>
  </si>
  <si>
    <t>XMPP-Domain</t>
  </si>
  <si>
    <t>XMPP-Host</t>
  </si>
  <si>
    <t>XMPP-User</t>
  </si>
  <si>
    <t>XMPP-Password</t>
  </si>
  <si>
    <t>Sametime-Host</t>
  </si>
  <si>
    <t>Load-JSM1</t>
  </si>
  <si>
    <t>Load-JSM2</t>
  </si>
  <si>
    <t>Load-JSM3</t>
  </si>
  <si>
    <t>Load-JSM4</t>
  </si>
  <si>
    <t>Load-JSM5</t>
  </si>
  <si>
    <t>Load-JSM6</t>
  </si>
  <si>
    <t>External Id</t>
  </si>
  <si>
    <t>Polling Interval</t>
  </si>
  <si>
    <t>Polling Interval for License updates</t>
  </si>
  <si>
    <t>Polling Interval for license renewal</t>
  </si>
  <si>
    <t xml:space="preserve">Data Replication Service Configuration </t>
  </si>
  <si>
    <t>Licensing Service Configuration</t>
  </si>
  <si>
    <t>SAL Organisation FQDN Name</t>
  </si>
  <si>
    <t>Trust Management Service Configuration</t>
  </si>
  <si>
    <t>End Entity Profiles</t>
  </si>
  <si>
    <t>Host File Entries</t>
  </si>
  <si>
    <t>Host File Entry</t>
  </si>
  <si>
    <t>Enterprise-smgr6ktserver.pi.fr.rnd.avaya.com</t>
  </si>
  <si>
    <t>frankfurt123</t>
  </si>
  <si>
    <t>System Manager Host Name</t>
  </si>
  <si>
    <t>smgr6ktserver</t>
  </si>
  <si>
    <t>Post-Install Configuration</t>
  </si>
  <si>
    <t>Open the XCP Controller</t>
  </si>
  <si>
    <t>Return to Task List</t>
  </si>
  <si>
    <t>135.124.217.242</t>
  </si>
  <si>
    <t>If successful you will see the Monit Status showing all processes running</t>
  </si>
  <si>
    <t>Check the /opt/Avaya/Presence/ps_process_panel_&lt;datestamp&gt;.log file for successful installation or errors during the install</t>
  </si>
  <si>
    <t>Handle security certificates errors</t>
  </si>
  <si>
    <t>Using a browser connect to the Presence Services Home page</t>
  </si>
  <si>
    <t>Click on the Presence Services Web Controller link</t>
  </si>
  <si>
    <t xml:space="preserve">Enter login credentials </t>
  </si>
  <si>
    <t>Validate that all the Router and Components have a status of Running</t>
  </si>
  <si>
    <t>Click Install to start the Installation</t>
  </si>
  <si>
    <t xml:space="preserve">Key </t>
  </si>
  <si>
    <t>Check or Enter Fields</t>
  </si>
  <si>
    <t>Defaults should be OK</t>
  </si>
  <si>
    <t>Using a browser connect to System Manager</t>
  </si>
  <si>
    <t xml:space="preserve">Check the Replication Status </t>
  </si>
  <si>
    <t>Select psreplica and click View Replica Nodes</t>
  </si>
  <si>
    <t>Validate that the synchronisation Status is Synchronized</t>
  </si>
  <si>
    <t>Check the Installation Logfile</t>
  </si>
  <si>
    <t>Run $PRES_HOME/presence/bin/presstatus</t>
  </si>
  <si>
    <t xml:space="preserve">Limitations: This version of the tool is intended to capture the data for and show the implementation steps for a system where only one of each dependent product is being configured.  For multi-server implementations, complete additional copies of this spreadsheet. </t>
  </si>
  <si>
    <t>Presence Services Server</t>
  </si>
  <si>
    <t>Presence Services Server Installation</t>
  </si>
  <si>
    <t xml:space="preserve">Log in to the System Manager Web Interface  </t>
  </si>
  <si>
    <t>Configuring Application Enablement Services in System Manager</t>
  </si>
  <si>
    <t>Ensure Prsence Services and System Manager are resolveable through DNS</t>
  </si>
  <si>
    <t>If needed edit the System Manager Host File to include Presence Services Server</t>
  </si>
  <si>
    <t>Click on the Status: Show Button</t>
  </si>
  <si>
    <t>00-CA-FE-18-84-64</t>
  </si>
  <si>
    <t>Request Licence from PLDS and save to your computer</t>
  </si>
  <si>
    <t>This value should have been provided in the Data Capture sheet</t>
  </si>
  <si>
    <t>Check license with presstatus</t>
  </si>
  <si>
    <t>Click New</t>
  </si>
  <si>
    <t>Select Type: Other</t>
  </si>
  <si>
    <t>Select SIP Link Monitoring: Use Session Manager Configuration</t>
  </si>
  <si>
    <t>Click Commit</t>
  </si>
  <si>
    <t>Navigate to Routing-&gt;Entity Links</t>
  </si>
  <si>
    <t>Protocol=TLS</t>
  </si>
  <si>
    <t>Port=5061</t>
  </si>
  <si>
    <t>Check Trusted</t>
  </si>
  <si>
    <t>Session Manager Hostname</t>
  </si>
  <si>
    <t>SM-Frankfurt</t>
  </si>
  <si>
    <t>PS6-1</t>
  </si>
  <si>
    <t>g76.ps.pi.fr.rnd.avaya.com</t>
  </si>
  <si>
    <t>g77.ps.pi.fr.rnd.avaya.com</t>
  </si>
  <si>
    <t>g78.ps.pi.fr.rnd.avaya.com</t>
  </si>
  <si>
    <t>Place the VSP Boot Image in the DVD Drive and reboot the server</t>
  </si>
  <si>
    <t>Press Enter on the Avaya Aura screen within 30 seconds</t>
  </si>
  <si>
    <t>Select your type of Keyboard</t>
  </si>
  <si>
    <t>Enter System Domain Network Configuration Details</t>
  </si>
  <si>
    <t>135.64.158.71</t>
  </si>
  <si>
    <t>Do not Enable IPv6</t>
  </si>
  <si>
    <t xml:space="preserve">Click OK </t>
  </si>
  <si>
    <t>Click OK to IP Forwarding Check</t>
  </si>
  <si>
    <t>Enter VSP Console Domain Network Configuration Details</t>
  </si>
  <si>
    <t>Click OK</t>
  </si>
  <si>
    <t>Time Zone Selection</t>
  </si>
  <si>
    <t>Select appropriate timezone and click OK</t>
  </si>
  <si>
    <t>Date / Time and NTP Setup</t>
  </si>
  <si>
    <t>Passwords</t>
  </si>
  <si>
    <t>Enter an appropriate key board type</t>
  </si>
  <si>
    <t>Ensure IP Forwarding is Enabled</t>
  </si>
  <si>
    <t>System Platform root password</t>
  </si>
  <si>
    <t>root123</t>
  </si>
  <si>
    <t>System Platform admin password</t>
  </si>
  <si>
    <t>admin123</t>
  </si>
  <si>
    <t>System Platform cust password</t>
  </si>
  <si>
    <t>cust123</t>
  </si>
  <si>
    <t>System Platform LDAP password</t>
  </si>
  <si>
    <t>ldap123</t>
  </si>
  <si>
    <t>The System Platform Image will be installed</t>
  </si>
  <si>
    <t>ps.pi.fr.rnd.avaya.com</t>
  </si>
  <si>
    <t xml:space="preserve">Verify General Network Settings </t>
  </si>
  <si>
    <t>Monitor Installation using Console</t>
  </si>
  <si>
    <t>Wait until "Start all VM's stage" shows as complete</t>
  </si>
  <si>
    <t>Enter xm "console presence_va" and observe the installation progress</t>
  </si>
  <si>
    <t xml:space="preserve">If the installation fails refer to the section "Attaching a Console" in the Installation Guide for more information on logging in and logfiles to check. </t>
  </si>
  <si>
    <t>To exit from the console back to Dom0 enter CTRL+]</t>
  </si>
  <si>
    <t>Install Patches for Presence Services</t>
  </si>
  <si>
    <t>Install the Patch</t>
  </si>
  <si>
    <t>Read patch instructions before installing each patch</t>
  </si>
  <si>
    <t>cd /home/craft</t>
  </si>
  <si>
    <t>unzip &lt;patch-file&gt;</t>
  </si>
  <si>
    <t>./PS-&lt;patch-number&gt;.sh -ci autoInstall_Presence_Services.properties</t>
  </si>
  <si>
    <t>Unzip Patch</t>
  </si>
  <si>
    <t>Configuration In System Manager</t>
  </si>
  <si>
    <t xml:space="preserve">Configure Users </t>
  </si>
  <si>
    <t>Define a SIP User</t>
  </si>
  <si>
    <t>sgerrard@avaya.com</t>
  </si>
  <si>
    <t>Steven</t>
  </si>
  <si>
    <t>Gerrard</t>
  </si>
  <si>
    <t>plampard@avaya.com</t>
  </si>
  <si>
    <t>plampard</t>
  </si>
  <si>
    <t xml:space="preserve">sgerrard       </t>
  </si>
  <si>
    <t>4410001@bpemea.avaya.com</t>
  </si>
  <si>
    <t>+441114410001@bpemea.avaya.com</t>
  </si>
  <si>
    <t>Paul</t>
  </si>
  <si>
    <t>Lampard</t>
  </si>
  <si>
    <t>4410002@bpemea.avaya.com</t>
  </si>
  <si>
    <t>+441114410002@bpemea.avaya.com</t>
  </si>
  <si>
    <t>Frankfurt-CM6-ES</t>
  </si>
  <si>
    <t xml:space="preserve">The Presence Services Server and System Manager MUST be resolveable via their FQDN. This means having the IP Address and FQDN defined in DNS or in the hosts files of the System Manager and Presence Services Server. </t>
  </si>
  <si>
    <t>Recommend setting this to the same as the Presence Services Server Domain. For example, ps.pi.fr.rnd.avaya.com
This is the domain used internally by Presence Services under which user presence is aggregated. Using the data substitution rule, Presence Services converts a user's ID in System Manager to a valid ID in Presence Services.
As a system administrator, ensure that you set the domain substitution rule in System Manager. To do this, navigate to Elements &gt; Presence &gt; Configuration and change the value from @ to  @presence.
Notice that there is a dot after the word, presence.</t>
  </si>
  <si>
    <t xml:space="preserve">This is the name of Communication Manager (CM) as recorded in Application Enablement Services (AES).  Presence Services needs this field value to connect to AES/CM.  However, the system gets the value from System Manager. </t>
  </si>
  <si>
    <t>This is the name or IP address of Communication Manager (CM).</t>
  </si>
  <si>
    <t>This is the name of another Communication Manager (CM) as recorded in Application Enablement Services (AES).  Presence Services needs this field value to connect to another AES/CM. However, the system gets the value from System Manager.</t>
  </si>
  <si>
    <t>This is the name or IP address of another Communication Manager (CM).</t>
  </si>
  <si>
    <t>When you configure Application Enablement Services (AES) in System Manager you need to specify the TSAPI port as 450. This is a fixed port of the first contact on AES.</t>
  </si>
  <si>
    <t>This is the FQDN of the Application Enablement Services (AES) Server</t>
  </si>
  <si>
    <t>This is the IP Address of the Application Enablement Services (AES) Server</t>
  </si>
  <si>
    <t>Subsequent Application Enablement Services (AES) Servers can have different username and passwords administered via the XCP Controller</t>
  </si>
  <si>
    <t>This is the universal password for the Application Enablement Services (AES) servers.</t>
  </si>
  <si>
    <t>Need to provide customer specific values</t>
  </si>
  <si>
    <t xml:space="preserve"> Values are derived from other fields</t>
  </si>
  <si>
    <t>Default values that do not normally need to be changed</t>
  </si>
  <si>
    <t>Communication Address - SIP Address</t>
  </si>
  <si>
    <t>Communication Address - E164</t>
  </si>
  <si>
    <t>Item</t>
  </si>
  <si>
    <t xml:space="preserve">External Components - pre-Installation </t>
  </si>
  <si>
    <t>Obtain Patches from PLDS</t>
  </si>
  <si>
    <t>A second NTP Server is optional</t>
  </si>
  <si>
    <t>Specify the IP Address of the DNS Server to be used to resolve FQDNs</t>
  </si>
  <si>
    <t>A second DNS Server is optional</t>
  </si>
  <si>
    <t>This is the System Manager Enrollment Password. Available from Security-&gt;Certificates-&gt;Enrollment Password - Must check this immediately before installation</t>
  </si>
  <si>
    <r>
      <t xml:space="preserve">Navigate to </t>
    </r>
    <r>
      <rPr>
        <b/>
        <sz val="10"/>
        <color indexed="8"/>
        <rFont val="Calibri"/>
        <family val="2"/>
      </rPr>
      <t>Elements-&gt;Presence-&gt;Configuration</t>
    </r>
  </si>
  <si>
    <r>
      <t xml:space="preserve">Navigate to </t>
    </r>
    <r>
      <rPr>
        <b/>
        <sz val="10"/>
        <color indexed="8"/>
        <rFont val="Calibri"/>
        <family val="2"/>
      </rPr>
      <t>Virtual Machine Management-&gt;Solution Template</t>
    </r>
  </si>
  <si>
    <r>
      <t xml:space="preserve">Select </t>
    </r>
    <r>
      <rPr>
        <b/>
        <sz val="10"/>
        <color indexed="8"/>
        <rFont val="Calibri"/>
        <family val="2"/>
      </rPr>
      <t>presence_va_template.ovf</t>
    </r>
    <r>
      <rPr>
        <sz val="10"/>
        <color indexed="8"/>
        <rFont val="Calibri"/>
        <family val="2"/>
      </rPr>
      <t xml:space="preserve"> in the </t>
    </r>
    <r>
      <rPr>
        <b/>
        <sz val="10"/>
        <color indexed="8"/>
        <rFont val="Calibri"/>
        <family val="2"/>
      </rPr>
      <t>/vsp-template/build</t>
    </r>
    <r>
      <rPr>
        <sz val="10"/>
        <color indexed="8"/>
        <rFont val="Calibri"/>
        <family val="2"/>
      </rPr>
      <t xml:space="preserve"> directory</t>
    </r>
  </si>
  <si>
    <t>System Manager CLA root user</t>
  </si>
  <si>
    <t>System Manager Web Admin User Login</t>
  </si>
  <si>
    <t>System Manager Web Admin User Password</t>
  </si>
  <si>
    <t>Software Only  Server Operating System Requirements</t>
  </si>
  <si>
    <t>Software Only Installation Values</t>
  </si>
  <si>
    <t>System Platform System Domain (Domain-0) FQDN</t>
  </si>
  <si>
    <t>System Platform System Domain IP Address</t>
  </si>
  <si>
    <t>System Platform Console Domain FQDN</t>
  </si>
  <si>
    <t>System Platform Console Domain IP Address</t>
  </si>
  <si>
    <t>Default is root01</t>
  </si>
  <si>
    <t>Default is admin01</t>
  </si>
  <si>
    <t>Default is cust01</t>
  </si>
  <si>
    <t>Short host name - use "hostname -s" to determine</t>
  </si>
  <si>
    <t>Long host name - use "hostname -f" to determine</t>
  </si>
  <si>
    <t>Are you integrating this server with Session Manager?</t>
  </si>
  <si>
    <t>Do you want to enable the IBM Sametime Collector?</t>
  </si>
  <si>
    <t xml:space="preserve">How many concurrent client connections do you intend to have? </t>
  </si>
  <si>
    <t>sm6ktserver2</t>
  </si>
  <si>
    <t>135.124.217.246</t>
  </si>
  <si>
    <t>SM-Frankfurt2</t>
  </si>
  <si>
    <t>135.124.217.245</t>
  </si>
  <si>
    <t>Do you want to enable the IBM Sametime Distributor?</t>
  </si>
  <si>
    <t>Needs to be Enabled if you want Instant Messaging Functionality</t>
  </si>
  <si>
    <t>aes-lcs.dr.avaya.com</t>
  </si>
  <si>
    <t>135.9.49.26</t>
  </si>
  <si>
    <t>aes-lcs2</t>
  </si>
  <si>
    <t>admin_login</t>
  </si>
  <si>
    <t>1XPadmin1#</t>
  </si>
  <si>
    <t>PlutoAlpha</t>
  </si>
  <si>
    <t>HRBetaCM</t>
  </si>
  <si>
    <t>Linked CM Name 1-1</t>
  </si>
  <si>
    <t>CM Switch Connection 1-2</t>
  </si>
  <si>
    <t>Linked CM Name 1-2</t>
  </si>
  <si>
    <t>CM Switch Connection 1-1</t>
  </si>
  <si>
    <t>Do you want to use Instant Messaging?</t>
  </si>
  <si>
    <t>Session Manager Integration is required for one-X Communicator and SIP R 2.6 Phone Presence support</t>
  </si>
  <si>
    <t>This option must be enabled if you want to use IM with one-X Communicator</t>
  </si>
  <si>
    <t>Enter Last Name</t>
  </si>
  <si>
    <t>Enter First Name</t>
  </si>
  <si>
    <t>Enter Login Name</t>
  </si>
  <si>
    <t>Enter Password</t>
  </si>
  <si>
    <t>Enter Confirm Password</t>
  </si>
  <si>
    <t>Select Comunication Address &amp; New</t>
  </si>
  <si>
    <t>Select Type Avaya SIP</t>
  </si>
  <si>
    <t>Enter Fully Qualified Address 51021@pi.fr.rnd.avaya.com</t>
  </si>
  <si>
    <t>Click Add</t>
  </si>
  <si>
    <t>Select Type Avaya E.164</t>
  </si>
  <si>
    <t>Enter Fully Qualified Address +51021@pi.fr.rnd.avaya.com</t>
  </si>
  <si>
    <t>./PS-06.01.00.00=&lt;Build_Number&gt;.sh -V</t>
  </si>
  <si>
    <t>On the System Manager Dashboard, under Services, navigate to Licenses-&gt;Install License.</t>
  </si>
  <si>
    <t>On the System Manager Dashboard, under Users, navigate to User Management-&gt;System Presence ACL-&gt;Default Policy</t>
  </si>
  <si>
    <t>Navigate to Users-&gt;User Management</t>
  </si>
  <si>
    <t>AES Collector (Adding AES Collector)</t>
  </si>
  <si>
    <t>Configuring Communication Manager in System Manager</t>
  </si>
  <si>
    <t>Adding IBM Sametime handles for users on System Manager</t>
  </si>
  <si>
    <t>Testing SNMP Trap/Alarm</t>
  </si>
  <si>
    <t>Adding Session Manager to Presence Services</t>
  </si>
  <si>
    <t>Enabling required modules in Presence Session Manager</t>
  </si>
  <si>
    <t>Authorizing Manager</t>
  </si>
  <si>
    <t>Adding a New Presence Model</t>
  </si>
  <si>
    <t>Adding sip bulk subscription components from the cluster to each JSM Presence Administrators list configuration</t>
  </si>
  <si>
    <t>Configuring the Basic Connection Manager</t>
  </si>
  <si>
    <t>Client Connection configuration</t>
  </si>
  <si>
    <t>Configuring the HTTP binding director</t>
  </si>
  <si>
    <t>Configuring a Web Command Processor</t>
  </si>
  <si>
    <t>Configuring HTTP polling connection</t>
  </si>
  <si>
    <t>S2S Connection Manager configuration</t>
  </si>
  <si>
    <t>Configuring the Presence Services server for Avaya one- X® Client Enablement Services</t>
  </si>
  <si>
    <t>Log in to the Presence Services</t>
  </si>
  <si>
    <t>Click Edit in the Core Router (Global Settings)</t>
  </si>
  <si>
    <t>Scroll down to Mutually Trusted Hostnames and enter the Session Manager server(s) host name.</t>
  </si>
  <si>
    <t>Click Submit.</t>
  </si>
  <si>
    <t xml:space="preserve">SAL gateway host IP address.  Depends on the customer configuration of SAL this IP address may vary. </t>
  </si>
  <si>
    <t>SAL Gateway uses this port for listening SNMP Trap from Managed devices, such as Presence.</t>
  </si>
  <si>
    <t>A user name or password that accesses the statistics of a router or other device when you are sending SNMP traps. 
If the community string is correct, the device responds with the requested information. If the community string is incorrect, the device simply discards the request and does not respond.</t>
  </si>
  <si>
    <t>Click Edit against the Presence Session Manager.</t>
  </si>
  <si>
    <t>Under Optional Modules select:</t>
  </si>
  <si>
    <t>mod_idmap</t>
  </si>
  <si>
    <t>mod_authz</t>
  </si>
  <si>
    <t>mod_simple</t>
  </si>
  <si>
    <t>mod_winfo</t>
  </si>
  <si>
    <t>mod_pep</t>
  </si>
  <si>
    <t xml:space="preserve">Scroll down to Module Configuration </t>
  </si>
  <si>
    <t>Select and set SIP URI Mapping  Configuration to Yes.</t>
  </si>
  <si>
    <t xml:space="preserve">Click Submit </t>
  </si>
  <si>
    <t xml:space="preserve">Go back to the home page </t>
  </si>
  <si>
    <t>check if the Authz component, the IdMapper component have been added to the Components page.</t>
  </si>
  <si>
    <t>Scroll down to set Enable ID Mapping to Yes.</t>
  </si>
  <si>
    <t xml:space="preserve">click Advanced in the Configuration view list </t>
  </si>
  <si>
    <t>In the Optional Modules section, select mod_authz check box.</t>
  </si>
  <si>
    <t>Navigate to JSM Configuration -&gt; Presence Administrators</t>
  </si>
  <si>
    <t>enter the presence domain. For example, pres.ips.avaya.com.</t>
  </si>
  <si>
    <t xml:space="preserve">Navigate to Authorization Configuration section </t>
  </si>
  <si>
    <t>select Yes for the Include original stanza in request? field.</t>
  </si>
  <si>
    <t>select pass for the Default behavior field.</t>
  </si>
  <si>
    <t>select No for the Force the use of default values for all requests field.</t>
  </si>
  <si>
    <t xml:space="preserve">Navigate to Exceptions to default handling section --&gt;  Add a new Stanza Exception subsection </t>
  </si>
  <si>
    <t>add an exception for the presence type.</t>
  </si>
  <si>
    <t>Under Authorization manager section ensure to set:</t>
  </si>
  <si>
    <t xml:space="preserve">XDB Namespace(s) </t>
  </si>
  <si>
    <t>http://www.jabber.com/schemas/authz.xsd</t>
  </si>
  <si>
    <t xml:space="preserve">Hostnames = </t>
  </si>
  <si>
    <t>*</t>
  </si>
  <si>
    <t>Fill in all other sections</t>
  </si>
  <si>
    <t xml:space="preserve">Under Components </t>
  </si>
  <si>
    <t>select Add a new Presence Model and click Go.</t>
  </si>
  <si>
    <t>Select or change the fields by referring to the Reference section and then click Submit.</t>
  </si>
  <si>
    <t>Navigate to the Presence Services homepage and check if the Presence Model has been added.</t>
  </si>
  <si>
    <t>A new entry, for example presence_model-1.presence should appear in the Components section.</t>
  </si>
  <si>
    <t>click Edit against the Presence Session Manager jsm-1.presence</t>
  </si>
  <si>
    <t>Scroll down to the Presence Composition Configuration section</t>
  </si>
  <si>
    <t>Set the Use External Compositor check box to Yes.</t>
  </si>
  <si>
    <t>Click Submit</t>
  </si>
  <si>
    <t>Under the Router section, click Edit against the Presence Session Manager (jsm component) and scroll down to JSM Configuration section..</t>
  </si>
  <si>
    <t>Select Presence Administrators</t>
  </si>
  <si>
    <t>Add the new SIP Presence Server components as Presence Administrators below the default SIP Presence Server already listed</t>
  </si>
  <si>
    <t>On the Home page, click Edit against the SIP Proxy under the Components section and scroll down to SIP Proxy Routing Rules.</t>
  </si>
  <si>
    <t>Click Details against the SIP Proxy Routing Rule</t>
  </si>
  <si>
    <t>Scroll down to Destination Routes something like “sip-ps-1” configured in the IDs of Specific Destinations text box, to modify.</t>
  </si>
  <si>
    <t>Under IDs of Specific Destinations add the ID for the new SIP Presence Server component.</t>
  </si>
  <si>
    <t>On the SIP Proxy Configuration page, scroll down to the SIP Stack Configuration Parameters section to check the already configured TLS transport with its name. For example, sip-proxy-1_tls-tranposrt-1.presence..</t>
  </si>
  <si>
    <t>click Details in the SIP Stack Configuration Parameters section.</t>
  </si>
  <si>
    <t>On the TLS Transport Configuration page, scroll down to Routes for this Transport, and click Go to add a new route.</t>
  </si>
  <si>
    <t>On the Route Configuration page, complete:</t>
  </si>
  <si>
    <t xml:space="preserve">click Submit </t>
  </si>
  <si>
    <t>Stop and restart Presence Services.</t>
  </si>
  <si>
    <t>Under the Router section, click Edit against the presence jsm</t>
  </si>
  <si>
    <t>Scroll down to the Presence Administrators textbox and add all existing sipbulksub components to the server. For example; entries are like sipbulksub-1.&lt;realm&gt;. Do this for every jsm in the cluster.</t>
  </si>
  <si>
    <t>New IP configuration in Avaya one-X Communicator</t>
  </si>
  <si>
    <t>Log in to Avaya Avaya one-X Communicator</t>
  </si>
  <si>
    <t>On the General Settings dialog box select IM and Presence.</t>
  </si>
  <si>
    <t>Select the Enable Instant Messaging and Presence check box.</t>
  </si>
  <si>
    <t>In the Server field, enter the IP address of IM and Presence Server.</t>
  </si>
  <si>
    <t>Click Ok</t>
  </si>
  <si>
    <t>Change to the controller’s Basic configuration view</t>
  </si>
  <si>
    <t>In the Components area, click Go to add a Connection Manager.</t>
  </si>
  <si>
    <t>Change the Description to this particular CM.</t>
  </si>
  <si>
    <t>Under Add a New Command Processor, select a command processor in the list, and then click Go.</t>
  </si>
  <si>
    <t>The command processors are:</t>
  </si>
  <si>
    <t>JSM Command Processor</t>
  </si>
  <si>
    <t>connects the XCP server to IM clients.</t>
  </si>
  <si>
    <t>S2S Command Processor</t>
  </si>
  <si>
    <t>enables XCP servers to communicate with each other server-to-server (S2S) across domains.</t>
  </si>
  <si>
    <t>Web Command Processor</t>
  </si>
  <si>
    <t>handles HTTP requests, and translates and transfers data between IM clients and the XCP router over the Web.</t>
  </si>
  <si>
    <t>SMTP Command Processor</t>
  </si>
  <si>
    <t>redirects offline messages to an email server.</t>
  </si>
  <si>
    <t>Configuring XMPP director</t>
  </si>
  <si>
    <t>On the JSM Command Processor Configuration page under Director Configuration, click Details beside one of the existing directors</t>
  </si>
  <si>
    <t>On the XMPP Director Configuration page, change the default settings only if needed.</t>
  </si>
  <si>
    <t>Click Submit in each configuration page</t>
  </si>
  <si>
    <t>Using the controller’s Basic configuration view, add a new Connection Manager and configure it with a JSM Command Processor.</t>
  </si>
  <si>
    <t>In the JSM Command Processor Configuration page under Director Configuration, click Remove beside the two existing XMPP directors to delete them.</t>
  </si>
  <si>
    <t>Select HTTP Binding Director in the list, and then click Go.</t>
  </si>
  <si>
    <t>Accept the default settings or change them as needed.</t>
  </si>
  <si>
    <t>Change to the controller’s Advanced configuration view.</t>
  </si>
  <si>
    <t>On the Connection Manager Configuration page under Add a New Command Processor, select Web Command Processor in the list, and then click Go.</t>
  </si>
  <si>
    <t>On the Web Command Processor Configuration page under Director Configuration, click Go to add an HTTP director.</t>
  </si>
  <si>
    <t>Use the online help as needed to configure the HTTP director, or accept the default settings.</t>
  </si>
  <si>
    <t>On the Web Command Processor Configuration page under Handlers, select HTTP Binding Handler in the list, and then click Go.</t>
  </si>
  <si>
    <t>On the HTTP Binding Handler Configuration page, change the Path if needed, or accept the default setting, /httpbinding.  For example, in the URI, http://www.example.com:7300/httpbinding, /httpbinding is the path.</t>
  </si>
  <si>
    <t>Change to the controller’s Intermediate configuration view.</t>
  </si>
  <si>
    <t>In the JSM Command Processor Configuration page, select Polling Director in the list, and then click Go.</t>
  </si>
  <si>
    <t>Configure the parameters using the HTTP polling connection configuration field descriptions.</t>
  </si>
  <si>
    <t>In the Connection Manager Configuration page, perform any additional configuration if you want, then click Submit to save your configuration.</t>
  </si>
  <si>
    <t>The default rules are configured as follows, where n is the number of the CM.</t>
  </si>
  <si>
    <t>Director ID: cm-n_s2scp-1_xmppsoutd-1</t>
  </si>
  <si>
    <t>DNS SRV lookup: _xmpp-server._tcp</t>
  </si>
  <si>
    <t>DNS SRV lookup: _jabber._tcp</t>
  </si>
  <si>
    <t>Port: 5269</t>
  </si>
  <si>
    <t>Under Components, select Add a new AES Collector and click Go.</t>
  </si>
  <si>
    <t>Go back to the Presence Services home page to see if the AES Collector has been added.</t>
  </si>
  <si>
    <t>A new entry appears in the Components section. For example, aes17 collector-3.presence.</t>
  </si>
  <si>
    <t>On the System Manager Dashboard, under Elements, navigate to Inventory-&gt; Manage Elements -&gt; New</t>
  </si>
  <si>
    <t>Select CM from the drop-down box to open the configuration page for a new Communication Manager instance.</t>
  </si>
  <si>
    <t>Complete the fields:</t>
  </si>
  <si>
    <t>Name. Use a unique name</t>
  </si>
  <si>
    <t>Connection type. Communication Manager</t>
  </si>
  <si>
    <t>Node. IP address of your Communication Manager server</t>
  </si>
  <si>
    <t>Login, password and port. Access fields for your Communication Manager server</t>
  </si>
  <si>
    <t>Click Commit.</t>
  </si>
  <si>
    <t>Navigate to System Manager Data &gt; Completed Jobs to check if the Communication Manager synchronization job is complete.</t>
  </si>
  <si>
    <t>Name. Must be unique.</t>
  </si>
  <si>
    <t>Connection type. AES.</t>
  </si>
  <si>
    <t>Node. IP address of your AES server.</t>
  </si>
  <si>
    <t>TSAPI port number.</t>
  </si>
  <si>
    <t>This is another IP address of the Session Manager server</t>
  </si>
  <si>
    <t>Login to the SP CDOM shell</t>
  </si>
  <si>
    <t xml:space="preserve">Click Advanced in the Configuration view list </t>
  </si>
  <si>
    <t>Log in to Presence Services</t>
  </si>
  <si>
    <r>
      <t xml:space="preserve">The URL format to open Presence Services is: </t>
    </r>
    <r>
      <rPr>
        <b/>
        <sz val="10"/>
        <color indexed="8"/>
        <rFont val="Calibri"/>
        <family val="2"/>
      </rPr>
      <t>https://&lt;IP address&gt;:7300/admin</t>
    </r>
    <r>
      <rPr>
        <sz val="10"/>
        <color indexed="8"/>
        <rFont val="Calibri"/>
        <family val="2"/>
      </rPr>
      <t>.</t>
    </r>
  </si>
  <si>
    <r>
      <t xml:space="preserve">The URL format to open Presence Services is:  </t>
    </r>
    <r>
      <rPr>
        <b/>
        <sz val="10"/>
        <color indexed="8"/>
        <rFont val="Calibri"/>
        <family val="2"/>
      </rPr>
      <t>https://&lt;IP address&gt;:7300/admin</t>
    </r>
    <r>
      <rPr>
        <sz val="10"/>
        <color indexed="8"/>
        <rFont val="Calibri"/>
        <family val="2"/>
      </rPr>
      <t>.</t>
    </r>
  </si>
  <si>
    <t>Session Manager Security Module IP Address</t>
  </si>
  <si>
    <t>This is  the Security Module IP Address of the Session Manager server.</t>
  </si>
  <si>
    <t>This is the IP address of the Session Manager server. You can add multiple IP addresses for Session Manager separated by a comma.</t>
  </si>
  <si>
    <t>Not Supported in Presence Services 6.1</t>
  </si>
  <si>
    <t>This is the fully qualified domain name for Session Manager</t>
  </si>
  <si>
    <t>This is the host name of the RTC Edge server. A valid server name on which you have the RTC Collector installed.</t>
  </si>
  <si>
    <t>This is the sip domain used by RTC servers. For example, if you login to
RTC Client with user@ms.com, then the sip domain is “ms.com”.</t>
  </si>
  <si>
    <t>The federated user name that is used to subscribe for RTC presence.
This user domain is not same as the RTC SIP Domain.</t>
  </si>
  <si>
    <t>This is the port used by RTC collector SIP stack.</t>
  </si>
  <si>
    <t>This is a hostname of the OCS Edge server.</t>
  </si>
  <si>
    <t>This is the sip domain used by OCS servers. For example, if you login to
your Office Communications Client with User@ms.com, then the sip
domain is “ms.com”.</t>
  </si>
  <si>
    <t>This is a port used by the SIP stack.</t>
  </si>
  <si>
    <t>This is the transport value used for connection to SES Server.</t>
  </si>
  <si>
    <t>This is the port value that listens for connections from SES</t>
  </si>
  <si>
    <t>This is a unique internal id for the XMPP server configuration. There
are no restrictions on this field as it is used for identification only.</t>
  </si>
  <si>
    <t>This is a XMPP domain as configured on the XMPP server. The operating system should be able to convert the hostname to an IP address.</t>
  </si>
  <si>
    <t>This is the IP address or the host name of the XMPP server.</t>
  </si>
  <si>
    <t>This is the name of the federated XMPP user. This user must be configured at the XMPP server and have sufficient privileges to monitor presence of all other users in the system.</t>
  </si>
  <si>
    <t>This is the password associated with the federated XMPP user.</t>
  </si>
  <si>
    <t>This is a port that the XMPP server listens on for incoming connections.</t>
  </si>
  <si>
    <t>This is the fully qualified host name of the Sametime server.</t>
  </si>
  <si>
    <t>This is the time when the connection between Presence Services and Sametime servers is lost.</t>
  </si>
  <si>
    <t>This is the Presence class used for conversion from pidf document.</t>
  </si>
  <si>
    <t>This is the time when Presence Services server tries to re-establish the lost connection between Presence Services and Sametime server. This
parameter is the maximum time, in seconds, between the attempts to reconnect.</t>
  </si>
  <si>
    <t>This is the time when Presence Services server tries to re-establish the lost connection between Presence Services and Sametime server. This
parameter is a multiplier that is applied to the time between successive reconnect attempts.</t>
  </si>
  <si>
    <t>This is the time when Presence Services server tries to re-establish the lost connection between Presence Services and Sametime server. This
parameter is the time, in seconds, before the initial attempt to reconnect.</t>
  </si>
  <si>
    <t>This is the database user name used to read IM Transcript records.</t>
  </si>
  <si>
    <t>This is the password associated with Database user name.</t>
  </si>
  <si>
    <t>This is the machine that is used to host the local database.</t>
  </si>
  <si>
    <t>This is the port used to connect to the local database.</t>
  </si>
  <si>
    <t>This is the name of the database instance used for the user data.</t>
  </si>
  <si>
    <t>This is the database login password.</t>
  </si>
  <si>
    <t>This is the time interval, in seconds, for polling for licence updates.</t>
  </si>
  <si>
    <t>This is the time interval, in seconds, for polling for licence renewal.</t>
  </si>
  <si>
    <t>This is the Unique external id for data replication, this must be the FQDN of the Presence Services Server .</t>
  </si>
  <si>
    <t>This is the Local JMX port to be used by the local Replication service.</t>
  </si>
  <si>
    <t>This is the JMX port of the Master Replication service System Manager server.</t>
  </si>
  <si>
    <t>This is the time interval, in milliseconds, between polls for data changes</t>
  </si>
  <si>
    <t>This provides a security layer between Presence Services and System Manager.</t>
  </si>
  <si>
    <t>This is the IP address for System Manager 6.1.</t>
  </si>
  <si>
    <t>Short hostname of the AES server.</t>
  </si>
  <si>
    <t>Click Assign Application on top of the screen</t>
  </si>
  <si>
    <t>Click Edit to populate the Assignment Name.</t>
  </si>
  <si>
    <t>The Assignment Name should contain the name of the CM as it is configured at the AES (Switch Connection Name).</t>
  </si>
  <si>
    <t>Select Endpoint Profile check box</t>
  </si>
  <si>
    <t>Select the system from the drop-down.</t>
  </si>
  <si>
    <t>Select the Use existing endpoints check box.</t>
  </si>
  <si>
    <t>Select the extension using the Endpoint editor.</t>
  </si>
  <si>
    <t>The rest of the fields are auto-populated by System Manager.</t>
  </si>
  <si>
    <t>On the System Manager Dashboard, under Users, navigate to User Management</t>
  </si>
  <si>
    <t>Select the relevant user</t>
  </si>
  <si>
    <t>Click Edit to open the User Profile Edit screen for the user.</t>
  </si>
  <si>
    <t>Scroll down to open Communication Profile &gt; Communication Address &gt; New.</t>
  </si>
  <si>
    <t>Add the Full Qualified Address and select the domain name from the drop-down menu.</t>
  </si>
  <si>
    <t>Click Add.</t>
  </si>
  <si>
    <t>Fill the required details</t>
  </si>
  <si>
    <t>On the System Manager Dashboard, under Services, navigate to Events --&gt; Alarms</t>
  </si>
  <si>
    <t>Select the Advanced configuration view.</t>
  </si>
  <si>
    <t>This is not an automated workbook. This workbook enables you to gather the required values that help in installing Presence Services 6.1.</t>
  </si>
  <si>
    <t>Add each of the Avaya one-X® Client Enablement Services host names to the Trusted TLS Host Names:</t>
  </si>
  <si>
    <t>On the Presence Services XCP Controller main page, click Edit against Global Routing Settings.</t>
  </si>
  <si>
    <t>On the Global Settings Configuration page, scroll down to the Mutually Trusted TLS  Hostnames section.</t>
  </si>
  <si>
    <t>Enter hostnames in the Host Filters text box.</t>
  </si>
  <si>
    <t>This must match the CN value obtained from the root certificate from WAS.</t>
  </si>
  <si>
    <t>Enter the details for AES Collector:</t>
  </si>
  <si>
    <t>On the Presence Services XCP Controller main page, click Edit against AES Collector.</t>
  </si>
  <si>
    <t>On AES Collector Configuration page, scroll down to the AES Collector Component section.</t>
  </si>
  <si>
    <t>Enter Default AES Username. For example, admin_login.</t>
  </si>
  <si>
    <t>Enter Default AES Password. For example, admin1_password.</t>
  </si>
  <si>
    <t>Enter the details for RTC Collector:</t>
  </si>
  <si>
    <t>On the Presence Services XCP Controller main page, click Edit against RTC Collector.</t>
  </si>
  <si>
    <t>On the RTC Collector Configuration page, scroll down to the Hostnames for this Component section and enter Host(s).</t>
  </si>
  <si>
    <t>On the RTC Collector Configuration page, scroll down to the RTC Collector Component section and enter User Name.</t>
  </si>
  <si>
    <t xml:space="preserve">Log in to Presence Services server’s system console to change PostgressSQL settings. </t>
  </si>
  <si>
    <t>Access Presence Services server Command Line Interface through Putty and verify the following are set:</t>
  </si>
  <si>
    <t xml:space="preserve"> Type cd /var/lib/pgsql/data.</t>
  </si>
  <si>
    <t>In the data directory, use the vi pg_hba.conf command to modify the pg_hba.conf file and add the exact IP address ranges with proper masking bit at the end of the file. For example, hosts all all 148.147.0.0/ 16 md5.</t>
  </si>
  <si>
    <t>In the data directory, use the vi postgresql.conf command to modify the postgresql.conf file and set listen_addresses = *.</t>
  </si>
  <si>
    <t>To restart the postgres sql service, enter the command, service postgresql restart.</t>
  </si>
  <si>
    <t>IP Address</t>
  </si>
  <si>
    <t>Parameter</t>
  </si>
  <si>
    <t>Value</t>
  </si>
  <si>
    <t>Notes</t>
  </si>
  <si>
    <t>Administrator</t>
  </si>
  <si>
    <t>Gomr01#</t>
  </si>
  <si>
    <t>Subnet</t>
  </si>
  <si>
    <t>Host Name</t>
  </si>
  <si>
    <t>Yes</t>
  </si>
  <si>
    <t>Subject</t>
  </si>
  <si>
    <t>Cross -Reference</t>
  </si>
  <si>
    <t>Status</t>
  </si>
  <si>
    <t>ToDo</t>
  </si>
  <si>
    <t>Complete</t>
  </si>
  <si>
    <t>Yes/No</t>
  </si>
  <si>
    <t>No</t>
  </si>
  <si>
    <t>DirectoryTypes</t>
  </si>
  <si>
    <t>MS Active Directory 2003, SP1</t>
  </si>
  <si>
    <t>Other</t>
  </si>
  <si>
    <t>AES Type</t>
  </si>
  <si>
    <t>Bundled Server</t>
  </si>
  <si>
    <t>Software Only</t>
  </si>
  <si>
    <t>AES Versions</t>
  </si>
  <si>
    <t>Safari</t>
  </si>
  <si>
    <t>Firefox</t>
  </si>
  <si>
    <t>IE</t>
  </si>
  <si>
    <t>6.0</t>
  </si>
  <si>
    <t>7.0</t>
  </si>
  <si>
    <t>Test</t>
  </si>
  <si>
    <t>Passed</t>
  </si>
  <si>
    <t>Failed</t>
  </si>
  <si>
    <t>OK</t>
  </si>
  <si>
    <t xml:space="preserve">Use this workbook to capture pertinent data with respect to your environment for an implementation of Presence Services.   Once you capture the required data , you can use the individual worksheets to guide you through the steps to configure or check the products that comprise the solutions stack being deployed. The workbook does not have any integration into the products being installed or configured. It is purely provided as a tool to help the implementation team.  </t>
  </si>
  <si>
    <t>DomainTopology</t>
  </si>
  <si>
    <t>Combined Domain</t>
  </si>
  <si>
    <t>Split Domain in same forest</t>
  </si>
  <si>
    <t>Split domain in different forest</t>
  </si>
  <si>
    <t>1XMobile - Internal</t>
  </si>
  <si>
    <t>135.64.158.76</t>
  </si>
  <si>
    <t>Administrator Password</t>
  </si>
  <si>
    <t>1XMobile - External</t>
  </si>
  <si>
    <t>135.64.158.77</t>
  </si>
  <si>
    <t>gpi1xmext.gpilab.avaya.com</t>
  </si>
  <si>
    <t>gpi1xmint.gpilab.avaya.com</t>
  </si>
  <si>
    <t>2.6.9-42.Elsmp</t>
  </si>
  <si>
    <t>2.6.9-55.Elsmp</t>
  </si>
  <si>
    <t>RHEL SMP</t>
  </si>
  <si>
    <t>AES Password</t>
  </si>
  <si>
    <t>NOK</t>
  </si>
  <si>
    <t>MM Versions</t>
  </si>
  <si>
    <t>Administrator Username</t>
  </si>
  <si>
    <t>Basic Questions</t>
  </si>
  <si>
    <t>NTP Server</t>
  </si>
  <si>
    <t>NTP Server1 IP Address or FQDN</t>
  </si>
  <si>
    <t>NTP Server2 IP Address or FQDN</t>
  </si>
  <si>
    <t>Primary DNS Server IP Address</t>
  </si>
  <si>
    <t>Secondary DNS Server IP Address</t>
  </si>
  <si>
    <t>Default Gateway</t>
  </si>
  <si>
    <t>CM Versions</t>
  </si>
  <si>
    <t>MX Versions</t>
  </si>
  <si>
    <t>4.2.2</t>
  </si>
  <si>
    <t>RHEL 4 U7</t>
  </si>
  <si>
    <t>8.0</t>
  </si>
  <si>
    <t>RHEL 4 U4</t>
  </si>
  <si>
    <t>RHEL 4 U5</t>
  </si>
  <si>
    <t>Sun ONE Directory Server 6.3</t>
  </si>
  <si>
    <t>Novel eDirectory 8.8, SP2</t>
  </si>
  <si>
    <t>IBM Lotus Domino 7.5</t>
  </si>
  <si>
    <t>Windows Server 2008 Active Directory Domain Services</t>
  </si>
  <si>
    <t>5.2.1</t>
  </si>
  <si>
    <t>one-X Speech</t>
  </si>
  <si>
    <t>OCS</t>
  </si>
  <si>
    <t>MS OCS 2007 r2</t>
  </si>
  <si>
    <t>Citrix</t>
  </si>
  <si>
    <t>Citrix Presentation Server 4.5</t>
  </si>
  <si>
    <t>Sun ONE Directory Server 5.2</t>
  </si>
  <si>
    <t>1XP RHEL Versions</t>
  </si>
  <si>
    <t>IPS RHEL Versions</t>
  </si>
  <si>
    <t>RHEL 5 (U3+)</t>
  </si>
  <si>
    <t>RHEL 4 (U4+)</t>
  </si>
  <si>
    <t>Is this a System Platform Deployment?</t>
  </si>
  <si>
    <t>Router Service Name</t>
  </si>
  <si>
    <t>Router Realm</t>
  </si>
  <si>
    <t>presence</t>
  </si>
  <si>
    <t>Router Cluster</t>
  </si>
  <si>
    <t>Server IP Address</t>
  </si>
  <si>
    <t>Do you want to enable the AES Collector?</t>
  </si>
  <si>
    <t>Do you want to enable the SES Collector?</t>
  </si>
  <si>
    <t>Do you want to enable the RTC Collector?</t>
  </si>
  <si>
    <t>Do you want to enable the XMPP Collector?</t>
  </si>
  <si>
    <t>Do you want to enable XMPP-IM Functionalty?</t>
  </si>
  <si>
    <t>Do you want to enable Regionalization?</t>
  </si>
  <si>
    <t>Do you want to enable the Message Archiver?</t>
  </si>
  <si>
    <t>Do you want to enable IM Transcripts?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</si>
</sst>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0">
    <font>
      <sz val="11"/>
      <color indexed="8"/>
      <name val="Calibri"/>
      <family val="2"/>
    </font>
    <font>
      <b/>
      <sz val="9"/>
      <color indexed="8"/>
      <name val="Calibri"/>
      <family val="2"/>
    </font>
    <font>
      <sz val="9"/>
      <color indexed="8"/>
      <name val="Calibri"/>
      <family val="2"/>
    </font>
    <font>
      <b/>
      <sz val="9"/>
      <color indexed="10"/>
      <name val="Calibri"/>
      <family val="2"/>
    </font>
    <font>
      <sz val="8"/>
      <name val="Calibri"/>
      <family val="2"/>
    </font>
    <font>
      <b/>
      <sz val="11"/>
      <color indexed="8"/>
      <name val="Calibri"/>
      <family val="2"/>
    </font>
    <font>
      <sz val="11"/>
      <color indexed="56"/>
      <name val="Calibri"/>
      <family val="2"/>
    </font>
    <font>
      <b/>
      <sz val="10"/>
      <color indexed="8"/>
      <name val="Calibri"/>
      <family val="2"/>
    </font>
    <font>
      <b/>
      <sz val="10"/>
      <color indexed="10"/>
      <name val="Calibri"/>
      <family val="2"/>
    </font>
    <font>
      <sz val="10"/>
      <color indexed="8"/>
      <name val="Calibri"/>
      <family val="2"/>
    </font>
    <font>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8"/>
      <name val="Calibri"/>
      <family val="2"/>
    </font>
    <font>
      <b/>
      <sz val="10"/>
      <name val="Calibri"/>
      <family val="2"/>
    </font>
    <font>
      <sz val="10"/>
      <color indexed="20"/>
      <name val="Calibri"/>
      <family val="2"/>
    </font>
    <font>
      <u val="single"/>
      <sz val="10"/>
      <color indexed="12"/>
      <name val="Calibri"/>
      <family val="2"/>
    </font>
    <font>
      <sz val="11"/>
      <color indexed="16"/>
      <name val="Calibri"/>
      <family val="2"/>
    </font>
    <font>
      <sz val="12"/>
      <color indexed="8"/>
      <name val="Times New Roman"/>
      <family val="1"/>
    </font>
    <font>
      <b/>
      <sz val="11"/>
      <color indexed="8"/>
      <name val="ArialMT"/>
      <family val="0"/>
    </font>
    <font>
      <b/>
      <sz val="11"/>
      <color indexed="8"/>
      <name val="Arial-BoldMT"/>
      <family val="0"/>
    </font>
    <font>
      <b/>
      <sz val="12"/>
      <name val="Calibri"/>
      <family val="2"/>
    </font>
    <font>
      <sz val="11"/>
      <name val="Calibri"/>
      <family val="2"/>
    </font>
    <font>
      <sz val="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5" fillId="0" borderId="9" applyNumberFormat="0" applyFill="0" applyAlignment="0" applyProtection="0"/>
    <xf numFmtId="0" fontId="28" fillId="0" borderId="0" applyNumberFormat="0" applyFill="0" applyBorder="0" applyAlignment="0" applyProtection="0"/>
  </cellStyleXfs>
  <cellXfs count="255">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quotePrefix="1">
      <alignment horizontal="left"/>
    </xf>
    <xf numFmtId="0" fontId="1" fillId="0" borderId="0" xfId="0" applyFont="1" applyAlignment="1" applyProtection="1">
      <alignment vertical="top"/>
      <protection/>
    </xf>
    <xf numFmtId="0" fontId="1" fillId="0" borderId="0" xfId="0" applyFont="1" applyAlignment="1" applyProtection="1">
      <alignment vertical="top" wrapText="1"/>
      <protection/>
    </xf>
    <xf numFmtId="0" fontId="1" fillId="0" borderId="0" xfId="0" applyFont="1" applyAlignment="1" applyProtection="1">
      <alignment horizontal="left" vertical="top"/>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2" fillId="0" borderId="0" xfId="0" applyFont="1" applyAlignment="1" applyProtection="1">
      <alignment horizontal="left" vertical="top"/>
      <protection/>
    </xf>
    <xf numFmtId="0" fontId="2" fillId="0" borderId="0" xfId="0" applyFont="1" applyAlignment="1" applyProtection="1">
      <alignment/>
      <protection/>
    </xf>
    <xf numFmtId="0" fontId="2" fillId="24" borderId="0" xfId="0" applyFont="1" applyFill="1" applyAlignment="1" applyProtection="1">
      <alignment horizontal="left" vertical="top"/>
      <protection locked="0"/>
    </xf>
    <xf numFmtId="0" fontId="3" fillId="0" borderId="0" xfId="0" applyFont="1" applyAlignment="1" applyProtection="1">
      <alignment vertical="top"/>
      <protection/>
    </xf>
    <xf numFmtId="0" fontId="0" fillId="0" borderId="0" xfId="0" applyAlignment="1">
      <alignment wrapText="1"/>
    </xf>
    <xf numFmtId="0" fontId="2" fillId="0" borderId="0" xfId="0" applyFont="1" applyAlignment="1" applyProtection="1">
      <alignment/>
      <protection locked="0"/>
    </xf>
    <xf numFmtId="0" fontId="2" fillId="0" borderId="0" xfId="0" applyFont="1" applyAlignment="1" applyProtection="1">
      <alignment horizontal="left"/>
      <protection locked="0"/>
    </xf>
    <xf numFmtId="0" fontId="2" fillId="0" borderId="0" xfId="0" applyFont="1" applyAlignment="1" applyProtection="1">
      <alignment horizontal="left"/>
      <protection/>
    </xf>
    <xf numFmtId="0" fontId="2" fillId="0" borderId="0" xfId="0" applyFont="1" applyAlignment="1" applyProtection="1" quotePrefix="1">
      <alignment horizontal="left"/>
      <protection/>
    </xf>
    <xf numFmtId="0" fontId="5" fillId="0" borderId="0" xfId="0" applyFont="1" applyAlignment="1">
      <alignment/>
    </xf>
    <xf numFmtId="0" fontId="5" fillId="0" borderId="0" xfId="0" applyFont="1" applyAlignment="1">
      <alignment wrapText="1"/>
    </xf>
    <xf numFmtId="0" fontId="0" fillId="0" borderId="0" xfId="0" applyAlignment="1" quotePrefix="1">
      <alignment/>
    </xf>
    <xf numFmtId="0" fontId="0" fillId="0" borderId="0" xfId="0" applyAlignment="1" quotePrefix="1">
      <alignment wrapText="1"/>
    </xf>
    <xf numFmtId="0" fontId="6" fillId="0" borderId="0" xfId="0" applyFont="1" applyAlignment="1">
      <alignment/>
    </xf>
    <xf numFmtId="0" fontId="1" fillId="0" borderId="0" xfId="0" applyFont="1" applyBorder="1" applyAlignment="1" applyProtection="1">
      <alignment horizontal="center" vertical="top" wrapText="1"/>
      <protection/>
    </xf>
    <xf numFmtId="0" fontId="3" fillId="0" borderId="10" xfId="0" applyFont="1" applyBorder="1" applyAlignment="1" applyProtection="1">
      <alignment vertical="top"/>
      <protection/>
    </xf>
    <xf numFmtId="0" fontId="2" fillId="0" borderId="0" xfId="0" applyFont="1" applyBorder="1" applyAlignment="1" applyProtection="1">
      <alignment vertical="top" wrapText="1"/>
      <protection/>
    </xf>
    <xf numFmtId="0" fontId="2" fillId="0" borderId="11" xfId="0" applyFont="1" applyBorder="1" applyAlignment="1" applyProtection="1">
      <alignment vertical="top" wrapText="1"/>
      <protection/>
    </xf>
    <xf numFmtId="0" fontId="2" fillId="0" borderId="10" xfId="0" applyFont="1" applyBorder="1" applyAlignment="1" applyProtection="1">
      <alignment vertical="top"/>
      <protection/>
    </xf>
    <xf numFmtId="0" fontId="2" fillId="0" borderId="12" xfId="0" applyFont="1" applyBorder="1" applyAlignment="1" applyProtection="1">
      <alignment vertical="top"/>
      <protection/>
    </xf>
    <xf numFmtId="0" fontId="1" fillId="0" borderId="11" xfId="0" applyFont="1" applyBorder="1" applyAlignment="1" applyProtection="1">
      <alignment vertical="top" wrapText="1"/>
      <protection/>
    </xf>
    <xf numFmtId="0" fontId="1" fillId="0" borderId="0" xfId="0" applyFont="1" applyBorder="1" applyAlignment="1" applyProtection="1">
      <alignment vertical="top" wrapText="1"/>
      <protection/>
    </xf>
    <xf numFmtId="0" fontId="2" fillId="0" borderId="13" xfId="0" applyFont="1" applyBorder="1" applyAlignment="1" applyProtection="1">
      <alignment vertical="top" wrapText="1"/>
      <protection/>
    </xf>
    <xf numFmtId="0" fontId="2" fillId="0" borderId="14" xfId="0" applyFont="1" applyBorder="1" applyAlignment="1" applyProtection="1">
      <alignment vertical="top" wrapText="1"/>
      <protection/>
    </xf>
    <xf numFmtId="0" fontId="2" fillId="0" borderId="15" xfId="0" applyFont="1" applyBorder="1" applyAlignment="1" applyProtection="1">
      <alignment vertical="top" wrapText="1"/>
      <protection/>
    </xf>
    <xf numFmtId="0" fontId="0" fillId="0" borderId="14" xfId="0" applyBorder="1" applyAlignment="1">
      <alignment wrapText="1"/>
    </xf>
    <xf numFmtId="0" fontId="0" fillId="0" borderId="16" xfId="0" applyBorder="1" applyAlignment="1">
      <alignment wrapText="1"/>
    </xf>
    <xf numFmtId="0" fontId="0" fillId="0" borderId="15" xfId="0" applyBorder="1" applyAlignment="1">
      <alignment wrapText="1"/>
    </xf>
    <xf numFmtId="0" fontId="2" fillId="0" borderId="16" xfId="0" applyFont="1" applyFill="1" applyBorder="1" applyAlignment="1" applyProtection="1">
      <alignment vertical="top" wrapText="1"/>
      <protection/>
    </xf>
    <xf numFmtId="0" fontId="0" fillId="0" borderId="0" xfId="0" applyFont="1" applyAlignment="1">
      <alignment wrapText="1"/>
    </xf>
    <xf numFmtId="0" fontId="5" fillId="0" borderId="0" xfId="0" applyFont="1" applyAlignment="1">
      <alignment/>
    </xf>
    <xf numFmtId="0" fontId="2" fillId="0" borderId="0" xfId="0" applyFont="1" applyBorder="1" applyAlignment="1" applyProtection="1">
      <alignment horizontal="left" vertical="center" wrapText="1"/>
      <protection/>
    </xf>
    <xf numFmtId="0" fontId="2" fillId="0" borderId="17" xfId="0" applyFont="1" applyBorder="1" applyAlignment="1" applyProtection="1">
      <alignment horizontal="right" vertical="top"/>
      <protection/>
    </xf>
    <xf numFmtId="0" fontId="2" fillId="0" borderId="18" xfId="0" applyFont="1" applyBorder="1" applyAlignment="1" applyProtection="1">
      <alignment horizontal="right" vertical="top"/>
      <protection/>
    </xf>
    <xf numFmtId="0" fontId="2" fillId="4" borderId="18" xfId="0" applyFont="1" applyFill="1" applyBorder="1" applyAlignment="1" applyProtection="1">
      <alignment horizontal="left" vertical="top"/>
      <protection locked="0"/>
    </xf>
    <xf numFmtId="0" fontId="2" fillId="4" borderId="19" xfId="0" applyFont="1" applyFill="1" applyBorder="1" applyAlignment="1" applyProtection="1">
      <alignment horizontal="left" vertical="top"/>
      <protection locked="0"/>
    </xf>
    <xf numFmtId="0" fontId="29" fillId="0" borderId="0" xfId="0" applyFont="1" applyAlignment="1">
      <alignment/>
    </xf>
    <xf numFmtId="0" fontId="5" fillId="0" borderId="0" xfId="0" applyFont="1" applyAlignment="1">
      <alignment horizontal="left"/>
    </xf>
    <xf numFmtId="0" fontId="0" fillId="0" borderId="0" xfId="0" applyAlignment="1">
      <alignment horizontal="left"/>
    </xf>
    <xf numFmtId="0" fontId="29" fillId="0" borderId="0" xfId="0" applyFont="1" applyAlignment="1">
      <alignment horizontal="left"/>
    </xf>
    <xf numFmtId="0" fontId="25" fillId="22" borderId="0" xfId="56" applyAlignment="1">
      <alignment horizontal="left"/>
    </xf>
    <xf numFmtId="0" fontId="18" fillId="4" borderId="0" xfId="48" applyAlignment="1">
      <alignment horizontal="left"/>
    </xf>
    <xf numFmtId="0" fontId="22" fillId="0" borderId="0" xfId="53" applyAlignment="1" applyProtection="1">
      <alignment horizontal="left"/>
      <protection/>
    </xf>
    <xf numFmtId="0" fontId="5" fillId="0" borderId="0" xfId="0" applyFont="1" applyAlignment="1">
      <alignment wrapText="1"/>
    </xf>
    <xf numFmtId="0" fontId="28" fillId="0" borderId="0" xfId="0" applyFont="1" applyAlignment="1">
      <alignment/>
    </xf>
    <xf numFmtId="0" fontId="7" fillId="0" borderId="0" xfId="0" applyFont="1" applyAlignment="1" applyProtection="1">
      <alignment vertical="top"/>
      <protection locked="0"/>
    </xf>
    <xf numFmtId="0" fontId="7" fillId="0" borderId="0" xfId="0" applyFont="1" applyAlignment="1" applyProtection="1">
      <alignment vertical="top" wrapText="1"/>
      <protection locked="0"/>
    </xf>
    <xf numFmtId="0" fontId="7" fillId="0" borderId="0" xfId="0" applyFont="1" applyAlignment="1" applyProtection="1">
      <alignment horizontal="left" vertical="top"/>
      <protection locked="0"/>
    </xf>
    <xf numFmtId="0" fontId="8" fillId="24" borderId="20" xfId="48" applyFont="1" applyFill="1" applyBorder="1" applyAlignment="1" applyProtection="1">
      <alignment horizontal="left" vertical="top"/>
      <protection locked="0"/>
    </xf>
    <xf numFmtId="0" fontId="30" fillId="25" borderId="20" xfId="48" applyFont="1" applyFill="1" applyBorder="1" applyAlignment="1" applyProtection="1">
      <alignment horizontal="left" vertical="top"/>
      <protection locked="0"/>
    </xf>
    <xf numFmtId="0" fontId="31" fillId="11" borderId="20" xfId="39" applyFont="1" applyFill="1" applyBorder="1" applyAlignment="1" applyProtection="1">
      <alignment horizontal="left" vertical="top"/>
      <protection locked="0"/>
    </xf>
    <xf numFmtId="0" fontId="7" fillId="0" borderId="21" xfId="0" applyFont="1" applyBorder="1" applyAlignment="1" applyProtection="1">
      <alignment horizontal="left" vertical="top"/>
      <protection locked="0"/>
    </xf>
    <xf numFmtId="0" fontId="7" fillId="0" borderId="22" xfId="0" applyFont="1" applyBorder="1" applyAlignment="1" applyProtection="1">
      <alignment vertical="top" wrapText="1"/>
      <protection locked="0"/>
    </xf>
    <xf numFmtId="0" fontId="8" fillId="0" borderId="23" xfId="0" applyFont="1" applyBorder="1" applyAlignment="1" applyProtection="1">
      <alignment vertical="top"/>
      <protection locked="0"/>
    </xf>
    <xf numFmtId="0" fontId="9" fillId="0" borderId="20" xfId="0" applyFont="1" applyBorder="1" applyAlignment="1" applyProtection="1">
      <alignment wrapText="1"/>
      <protection locked="0"/>
    </xf>
    <xf numFmtId="0" fontId="7" fillId="0" borderId="24" xfId="0" applyFont="1" applyBorder="1" applyAlignment="1" applyProtection="1">
      <alignment vertical="top" wrapText="1"/>
      <protection locked="0"/>
    </xf>
    <xf numFmtId="0" fontId="7" fillId="0" borderId="25" xfId="0" applyFont="1" applyBorder="1" applyAlignment="1" applyProtection="1">
      <alignment vertical="top"/>
      <protection locked="0"/>
    </xf>
    <xf numFmtId="0" fontId="9" fillId="0" borderId="20" xfId="0" applyFont="1" applyBorder="1" applyAlignment="1" applyProtection="1">
      <alignment vertical="top" wrapText="1"/>
      <protection locked="0"/>
    </xf>
    <xf numFmtId="0" fontId="9" fillId="0" borderId="20" xfId="0" applyFont="1" applyBorder="1" applyAlignment="1" applyProtection="1">
      <alignment/>
      <protection locked="0"/>
    </xf>
    <xf numFmtId="0" fontId="7" fillId="0" borderId="26" xfId="0" applyFont="1" applyBorder="1" applyAlignment="1" applyProtection="1">
      <alignment vertical="top"/>
      <protection locked="0"/>
    </xf>
    <xf numFmtId="0" fontId="9" fillId="0" borderId="27" xfId="0" applyFont="1" applyBorder="1" applyAlignment="1" applyProtection="1">
      <alignment/>
      <protection locked="0"/>
    </xf>
    <xf numFmtId="0" fontId="8" fillId="24" borderId="27" xfId="48" applyFont="1" applyFill="1" applyBorder="1" applyAlignment="1" applyProtection="1">
      <alignment horizontal="left" vertical="top"/>
      <protection locked="0"/>
    </xf>
    <xf numFmtId="0" fontId="7" fillId="0" borderId="28" xfId="0" applyFont="1" applyBorder="1" applyAlignment="1" applyProtection="1">
      <alignment vertical="top" wrapText="1"/>
      <protection locked="0"/>
    </xf>
    <xf numFmtId="0" fontId="7" fillId="0" borderId="0" xfId="0" applyFont="1" applyBorder="1" applyAlignment="1" applyProtection="1">
      <alignment vertical="top"/>
      <protection locked="0"/>
    </xf>
    <xf numFmtId="0" fontId="9" fillId="0" borderId="0" xfId="0" applyFont="1" applyBorder="1" applyAlignment="1" applyProtection="1">
      <alignment/>
      <protection locked="0"/>
    </xf>
    <xf numFmtId="0" fontId="7" fillId="0" borderId="0"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0" xfId="0" applyFont="1" applyAlignment="1" applyProtection="1">
      <alignment vertical="top"/>
      <protection locked="0"/>
    </xf>
    <xf numFmtId="0" fontId="9" fillId="0" borderId="25" xfId="0" applyFont="1" applyBorder="1" applyAlignment="1" applyProtection="1">
      <alignment vertical="top"/>
      <protection locked="0"/>
    </xf>
    <xf numFmtId="0" fontId="9" fillId="0" borderId="26" xfId="0" applyFont="1" applyBorder="1" applyAlignment="1" applyProtection="1">
      <alignment vertical="top"/>
      <protection locked="0"/>
    </xf>
    <xf numFmtId="0" fontId="9" fillId="0" borderId="27" xfId="0" applyFont="1" applyBorder="1" applyAlignment="1" applyProtection="1">
      <alignment vertical="top" wrapText="1"/>
      <protection locked="0"/>
    </xf>
    <xf numFmtId="0" fontId="9" fillId="0" borderId="28" xfId="0" applyFont="1" applyBorder="1" applyAlignment="1" applyProtection="1">
      <alignment vertical="top" wrapText="1"/>
      <protection locked="0"/>
    </xf>
    <xf numFmtId="0" fontId="9" fillId="0" borderId="0" xfId="0" applyFont="1" applyAlignment="1" applyProtection="1">
      <alignment vertical="top" wrapText="1"/>
      <protection locked="0"/>
    </xf>
    <xf numFmtId="0" fontId="9" fillId="0" borderId="0" xfId="0" applyFont="1" applyAlignment="1" applyProtection="1">
      <alignment horizontal="left" vertical="top"/>
      <protection locked="0"/>
    </xf>
    <xf numFmtId="0" fontId="9" fillId="0" borderId="24" xfId="0" applyFont="1" applyBorder="1" applyAlignment="1" applyProtection="1">
      <alignment vertical="top" wrapText="1"/>
      <protection locked="0"/>
    </xf>
    <xf numFmtId="0" fontId="9" fillId="0" borderId="11" xfId="0" applyFont="1" applyBorder="1" applyAlignment="1" applyProtection="1">
      <alignment horizontal="left" vertical="top"/>
      <protection locked="0"/>
    </xf>
    <xf numFmtId="0" fontId="9" fillId="0" borderId="17"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0" xfId="0" applyFont="1" applyBorder="1" applyAlignment="1" applyProtection="1">
      <alignment horizontal="left" vertical="top"/>
      <protection locked="0"/>
    </xf>
    <xf numFmtId="0" fontId="9" fillId="0" borderId="18" xfId="0" applyFont="1" applyBorder="1" applyAlignment="1" applyProtection="1">
      <alignment vertical="top" wrapText="1"/>
      <protection locked="0"/>
    </xf>
    <xf numFmtId="0" fontId="9" fillId="0" borderId="25" xfId="0" applyFont="1" applyBorder="1" applyAlignment="1" applyProtection="1">
      <alignment vertical="top" wrapText="1"/>
      <protection locked="0"/>
    </xf>
    <xf numFmtId="0" fontId="8" fillId="0" borderId="10"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9" fillId="0" borderId="20" xfId="0" applyFont="1" applyBorder="1" applyAlignment="1" applyProtection="1">
      <alignment horizontal="left" vertical="top"/>
      <protection locked="0"/>
    </xf>
    <xf numFmtId="0" fontId="9" fillId="0" borderId="20" xfId="0" applyFont="1" applyBorder="1" applyAlignment="1" applyProtection="1">
      <alignment vertical="top"/>
      <protection locked="0"/>
    </xf>
    <xf numFmtId="0" fontId="8" fillId="0" borderId="0" xfId="0" applyFont="1" applyAlignment="1" applyProtection="1">
      <alignment vertical="top"/>
      <protection locked="0"/>
    </xf>
    <xf numFmtId="0" fontId="7" fillId="0" borderId="20" xfId="0" applyFont="1" applyBorder="1" applyAlignment="1" applyProtection="1">
      <alignment vertical="top"/>
      <protection locked="0"/>
    </xf>
    <xf numFmtId="0" fontId="9" fillId="0" borderId="29"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31" xfId="0" applyFont="1" applyBorder="1" applyAlignment="1" applyProtection="1">
      <alignment vertical="top"/>
      <protection locked="0"/>
    </xf>
    <xf numFmtId="0" fontId="9" fillId="0" borderId="32" xfId="0" applyFont="1" applyBorder="1" applyAlignment="1" applyProtection="1">
      <alignment vertical="top" wrapText="1"/>
      <protection locked="0"/>
    </xf>
    <xf numFmtId="0" fontId="9" fillId="0" borderId="33" xfId="0" applyFont="1" applyBorder="1" applyAlignment="1" applyProtection="1">
      <alignment vertical="top" wrapText="1"/>
      <protection locked="0"/>
    </xf>
    <xf numFmtId="0" fontId="9" fillId="0" borderId="0" xfId="0" applyFont="1" applyAlignment="1">
      <alignment wrapText="1"/>
    </xf>
    <xf numFmtId="0" fontId="7" fillId="0" borderId="0" xfId="0" applyFont="1" applyAlignment="1">
      <alignment wrapText="1"/>
    </xf>
    <xf numFmtId="0" fontId="7" fillId="0" borderId="34" xfId="0" applyFont="1" applyBorder="1" applyAlignment="1">
      <alignment wrapText="1"/>
    </xf>
    <xf numFmtId="0" fontId="7" fillId="0" borderId="35" xfId="0" applyFont="1" applyBorder="1" applyAlignment="1">
      <alignment wrapText="1"/>
    </xf>
    <xf numFmtId="0" fontId="7" fillId="0" borderId="36" xfId="0" applyFont="1" applyBorder="1" applyAlignment="1">
      <alignment wrapText="1"/>
    </xf>
    <xf numFmtId="0" fontId="9" fillId="0" borderId="11" xfId="0" applyFont="1" applyBorder="1" applyAlignment="1">
      <alignment wrapText="1"/>
    </xf>
    <xf numFmtId="0" fontId="9" fillId="0" borderId="17" xfId="0" applyFont="1" applyBorder="1" applyAlignment="1">
      <alignment wrapText="1"/>
    </xf>
    <xf numFmtId="0" fontId="9" fillId="0" borderId="10" xfId="0" applyFont="1" applyBorder="1" applyAlignment="1">
      <alignment wrapText="1"/>
    </xf>
    <xf numFmtId="0" fontId="9" fillId="0" borderId="0" xfId="0" applyFont="1" applyBorder="1" applyAlignment="1">
      <alignment wrapText="1"/>
    </xf>
    <xf numFmtId="0" fontId="7" fillId="0" borderId="37" xfId="0" applyFont="1" applyBorder="1" applyAlignment="1" applyProtection="1">
      <alignment vertical="top"/>
      <protection locked="0"/>
    </xf>
    <xf numFmtId="0" fontId="9" fillId="0" borderId="18" xfId="0" applyFont="1" applyBorder="1" applyAlignment="1">
      <alignment wrapText="1"/>
    </xf>
    <xf numFmtId="0" fontId="9" fillId="0" borderId="12" xfId="0" applyFont="1" applyBorder="1" applyAlignment="1">
      <alignment wrapText="1"/>
    </xf>
    <xf numFmtId="0" fontId="9" fillId="0" borderId="13" xfId="0" applyFont="1" applyBorder="1" applyAlignment="1">
      <alignment wrapText="1"/>
    </xf>
    <xf numFmtId="0" fontId="7" fillId="0" borderId="13" xfId="0" applyFont="1" applyBorder="1" applyAlignment="1" applyProtection="1">
      <alignment vertical="top"/>
      <protection locked="0"/>
    </xf>
    <xf numFmtId="0" fontId="9" fillId="0" borderId="19" xfId="0" applyFont="1" applyBorder="1" applyAlignment="1">
      <alignment wrapText="1"/>
    </xf>
    <xf numFmtId="0" fontId="8" fillId="0" borderId="10" xfId="0" applyFont="1" applyBorder="1" applyAlignment="1">
      <alignment wrapText="1"/>
    </xf>
    <xf numFmtId="0" fontId="8" fillId="0" borderId="0" xfId="0" applyFont="1" applyBorder="1" applyAlignment="1">
      <alignment wrapText="1"/>
    </xf>
    <xf numFmtId="0" fontId="7" fillId="0" borderId="10" xfId="0" applyFont="1" applyBorder="1" applyAlignment="1">
      <alignment wrapText="1"/>
    </xf>
    <xf numFmtId="0" fontId="9" fillId="0" borderId="38" xfId="0" applyFont="1" applyBorder="1" applyAlignment="1">
      <alignment wrapText="1"/>
    </xf>
    <xf numFmtId="0" fontId="9" fillId="0" borderId="39" xfId="0" applyFont="1" applyBorder="1" applyAlignment="1">
      <alignment wrapText="1"/>
    </xf>
    <xf numFmtId="0" fontId="7" fillId="0" borderId="33" xfId="0" applyFont="1" applyBorder="1" applyAlignment="1">
      <alignment wrapText="1"/>
    </xf>
    <xf numFmtId="0" fontId="7" fillId="0" borderId="0" xfId="0" applyFont="1" applyBorder="1" applyAlignment="1">
      <alignment wrapText="1"/>
    </xf>
    <xf numFmtId="0" fontId="9" fillId="0" borderId="31" xfId="0" applyFont="1" applyBorder="1" applyAlignment="1">
      <alignment wrapText="1"/>
    </xf>
    <xf numFmtId="0" fontId="9" fillId="0" borderId="40" xfId="0" applyFont="1" applyBorder="1" applyAlignment="1">
      <alignment wrapText="1"/>
    </xf>
    <xf numFmtId="0" fontId="9" fillId="0" borderId="33" xfId="0" applyFont="1" applyBorder="1" applyAlignment="1">
      <alignment wrapText="1"/>
    </xf>
    <xf numFmtId="0" fontId="7" fillId="0" borderId="41" xfId="0" applyFont="1" applyBorder="1" applyAlignment="1">
      <alignment wrapText="1"/>
    </xf>
    <xf numFmtId="0" fontId="9" fillId="0" borderId="42" xfId="0" applyFont="1" applyBorder="1" applyAlignment="1">
      <alignment wrapText="1"/>
    </xf>
    <xf numFmtId="0" fontId="9" fillId="0" borderId="43" xfId="0" applyFont="1" applyBorder="1" applyAlignment="1">
      <alignment wrapText="1"/>
    </xf>
    <xf numFmtId="0" fontId="9" fillId="0" borderId="33" xfId="0" applyFont="1" applyBorder="1" applyAlignment="1">
      <alignment wrapText="1"/>
    </xf>
    <xf numFmtId="0" fontId="9" fillId="0" borderId="0" xfId="0" applyFont="1" applyBorder="1" applyAlignment="1">
      <alignment wrapText="1"/>
    </xf>
    <xf numFmtId="0" fontId="9" fillId="0" borderId="31" xfId="0" applyFont="1" applyBorder="1" applyAlignment="1">
      <alignment horizontal="left" wrapText="1"/>
    </xf>
    <xf numFmtId="0" fontId="9" fillId="0" borderId="42" xfId="0" applyFont="1" applyBorder="1" applyAlignment="1">
      <alignment wrapText="1"/>
    </xf>
    <xf numFmtId="0" fontId="9" fillId="0" borderId="13" xfId="0" applyFont="1" applyBorder="1" applyAlignment="1">
      <alignment wrapText="1"/>
    </xf>
    <xf numFmtId="0" fontId="9" fillId="0" borderId="11" xfId="0" applyFont="1" applyBorder="1" applyAlignment="1">
      <alignment wrapText="1"/>
    </xf>
    <xf numFmtId="0" fontId="9" fillId="0" borderId="38" xfId="0" applyFont="1" applyBorder="1" applyAlignment="1">
      <alignment wrapText="1"/>
    </xf>
    <xf numFmtId="0" fontId="11" fillId="0" borderId="0" xfId="0" applyFont="1" applyBorder="1" applyAlignment="1">
      <alignment wrapText="1"/>
    </xf>
    <xf numFmtId="0" fontId="10" fillId="0" borderId="42" xfId="0" applyFont="1" applyBorder="1" applyAlignment="1">
      <alignment wrapText="1"/>
    </xf>
    <xf numFmtId="0" fontId="10" fillId="0" borderId="0" xfId="0" applyFont="1" applyBorder="1" applyAlignment="1">
      <alignment wrapText="1"/>
    </xf>
    <xf numFmtId="0" fontId="7" fillId="0" borderId="42" xfId="0" applyFont="1" applyBorder="1" applyAlignment="1" applyProtection="1">
      <alignment vertical="top"/>
      <protection locked="0"/>
    </xf>
    <xf numFmtId="0" fontId="32" fillId="0" borderId="0" xfId="53" applyFont="1" applyBorder="1" applyAlignment="1" applyProtection="1">
      <alignment wrapText="1"/>
      <protection/>
    </xf>
    <xf numFmtId="0" fontId="7" fillId="0" borderId="42" xfId="0" applyFont="1" applyBorder="1" applyAlignment="1">
      <alignment wrapText="1"/>
    </xf>
    <xf numFmtId="0" fontId="7" fillId="0" borderId="44" xfId="0" applyFont="1" applyBorder="1" applyAlignment="1">
      <alignment wrapText="1"/>
    </xf>
    <xf numFmtId="0" fontId="7" fillId="0" borderId="38" xfId="0" applyFont="1" applyBorder="1" applyAlignment="1">
      <alignment wrapText="1"/>
    </xf>
    <xf numFmtId="0" fontId="7" fillId="0" borderId="12" xfId="0" applyFont="1" applyBorder="1" applyAlignment="1">
      <alignment wrapText="1"/>
    </xf>
    <xf numFmtId="0" fontId="7" fillId="0" borderId="13" xfId="0" applyFont="1" applyBorder="1" applyAlignment="1">
      <alignment wrapText="1"/>
    </xf>
    <xf numFmtId="0" fontId="9" fillId="0" borderId="0" xfId="0" applyFont="1" applyAlignment="1">
      <alignment wrapText="1"/>
    </xf>
    <xf numFmtId="0" fontId="9" fillId="0" borderId="10" xfId="0" applyFont="1" applyBorder="1" applyAlignment="1">
      <alignment wrapText="1"/>
    </xf>
    <xf numFmtId="0" fontId="9" fillId="0" borderId="12" xfId="0" applyFont="1" applyBorder="1" applyAlignment="1">
      <alignment wrapText="1"/>
    </xf>
    <xf numFmtId="0" fontId="8" fillId="0" borderId="10" xfId="0" applyFont="1" applyBorder="1" applyAlignment="1">
      <alignment wrapText="1"/>
    </xf>
    <xf numFmtId="0" fontId="8" fillId="0" borderId="0" xfId="0" applyFont="1" applyBorder="1" applyAlignment="1">
      <alignment wrapText="1"/>
    </xf>
    <xf numFmtId="0" fontId="9" fillId="0" borderId="0" xfId="0" applyFont="1" applyBorder="1" applyAlignment="1" quotePrefix="1">
      <alignment wrapText="1"/>
    </xf>
    <xf numFmtId="0" fontId="7" fillId="0" borderId="11" xfId="0" applyFont="1" applyBorder="1" applyAlignment="1">
      <alignment wrapText="1"/>
    </xf>
    <xf numFmtId="0" fontId="7" fillId="0" borderId="17" xfId="0" applyFont="1" applyBorder="1" applyAlignment="1">
      <alignment wrapText="1"/>
    </xf>
    <xf numFmtId="0" fontId="7" fillId="0" borderId="18" xfId="0" applyFont="1" applyBorder="1" applyAlignment="1">
      <alignment wrapText="1"/>
    </xf>
    <xf numFmtId="0" fontId="9" fillId="0" borderId="0" xfId="0" applyFont="1" applyBorder="1" applyAlignment="1" quotePrefix="1">
      <alignment wrapText="1"/>
    </xf>
    <xf numFmtId="0" fontId="9" fillId="0" borderId="45" xfId="0" applyFont="1" applyBorder="1" applyAlignment="1" applyProtection="1">
      <alignment vertical="top" wrapText="1"/>
      <protection locked="0"/>
    </xf>
    <xf numFmtId="0" fontId="9" fillId="0" borderId="46" xfId="0" applyFont="1" applyBorder="1" applyAlignment="1" applyProtection="1">
      <alignment vertical="top" wrapText="1"/>
      <protection locked="0"/>
    </xf>
    <xf numFmtId="0" fontId="9" fillId="0" borderId="26" xfId="0" applyFont="1" applyBorder="1" applyAlignment="1" applyProtection="1">
      <alignment vertical="top" wrapText="1"/>
      <protection locked="0"/>
    </xf>
    <xf numFmtId="0" fontId="31" fillId="11" borderId="20" xfId="39" applyFont="1" applyFill="1" applyBorder="1" applyAlignment="1" applyProtection="1">
      <alignment horizontal="left" vertical="top"/>
      <protection/>
    </xf>
    <xf numFmtId="0" fontId="8" fillId="0" borderId="47" xfId="0" applyFont="1" applyBorder="1" applyAlignment="1" applyProtection="1">
      <alignment vertical="top"/>
      <protection locked="0"/>
    </xf>
    <xf numFmtId="0" fontId="9" fillId="0" borderId="21" xfId="0" applyFont="1" applyBorder="1" applyAlignment="1" applyProtection="1">
      <alignment horizontal="left" vertical="top"/>
      <protection locked="0"/>
    </xf>
    <xf numFmtId="0" fontId="8" fillId="0" borderId="25" xfId="0" applyFont="1" applyBorder="1" applyAlignment="1" applyProtection="1">
      <alignment vertical="top"/>
      <protection locked="0"/>
    </xf>
    <xf numFmtId="0" fontId="9" fillId="0" borderId="0" xfId="0" applyFont="1" applyBorder="1" applyAlignment="1" applyProtection="1">
      <alignment vertical="top"/>
      <protection locked="0"/>
    </xf>
    <xf numFmtId="0" fontId="8" fillId="0" borderId="48" xfId="0" applyFont="1" applyBorder="1" applyAlignment="1" applyProtection="1">
      <alignment vertical="top"/>
      <protection locked="0"/>
    </xf>
    <xf numFmtId="0" fontId="9" fillId="0" borderId="49" xfId="0" applyFont="1" applyBorder="1" applyAlignment="1" applyProtection="1">
      <alignment vertical="top" wrapText="1"/>
      <protection locked="0"/>
    </xf>
    <xf numFmtId="0" fontId="31" fillId="11" borderId="27" xfId="39" applyFont="1" applyFill="1" applyBorder="1" applyAlignment="1" applyProtection="1">
      <alignment horizontal="left" vertical="top"/>
      <protection/>
    </xf>
    <xf numFmtId="0" fontId="9" fillId="0" borderId="13" xfId="0" applyFont="1" applyBorder="1" applyAlignment="1" applyProtection="1">
      <alignment vertical="top"/>
      <protection locked="0"/>
    </xf>
    <xf numFmtId="0" fontId="9" fillId="0" borderId="11" xfId="0" applyFont="1" applyBorder="1" applyAlignment="1" applyProtection="1">
      <alignment vertical="top"/>
      <protection locked="0"/>
    </xf>
    <xf numFmtId="0" fontId="9" fillId="0" borderId="13" xfId="0" applyFont="1" applyBorder="1" applyAlignment="1" applyProtection="1">
      <alignment horizontal="left" vertical="top"/>
      <protection locked="0"/>
    </xf>
    <xf numFmtId="0" fontId="9" fillId="0" borderId="11" xfId="0" applyFont="1" applyBorder="1" applyAlignment="1" applyProtection="1">
      <alignment vertical="top" wrapText="1"/>
      <protection locked="0"/>
    </xf>
    <xf numFmtId="0" fontId="8" fillId="24" borderId="29" xfId="48" applyFont="1" applyFill="1" applyBorder="1" applyAlignment="1" applyProtection="1">
      <alignment horizontal="left" vertical="top"/>
      <protection locked="0"/>
    </xf>
    <xf numFmtId="0" fontId="8" fillId="0" borderId="0" xfId="0" applyFont="1" applyBorder="1" applyAlignment="1" applyProtection="1">
      <alignment vertical="top"/>
      <protection locked="0"/>
    </xf>
    <xf numFmtId="0" fontId="8" fillId="0" borderId="26" xfId="0" applyFont="1" applyBorder="1" applyAlignment="1" applyProtection="1">
      <alignment vertical="top"/>
      <protection locked="0"/>
    </xf>
    <xf numFmtId="49" fontId="9" fillId="0" borderId="0" xfId="0" applyNumberFormat="1" applyFont="1" applyBorder="1" applyAlignment="1" applyProtection="1">
      <alignment horizontal="left" vertical="top"/>
      <protection locked="0"/>
    </xf>
    <xf numFmtId="49" fontId="9" fillId="0" borderId="0" xfId="0" applyNumberFormat="1" applyFont="1" applyBorder="1" applyAlignment="1" applyProtection="1">
      <alignment vertical="top"/>
      <protection locked="0"/>
    </xf>
    <xf numFmtId="0" fontId="9" fillId="0" borderId="21" xfId="0" applyFont="1" applyBorder="1" applyAlignment="1" applyProtection="1">
      <alignment vertical="top"/>
      <protection locked="0"/>
    </xf>
    <xf numFmtId="0" fontId="10" fillId="0" borderId="25" xfId="0" applyFont="1" applyBorder="1" applyAlignment="1" applyProtection="1">
      <alignment vertical="top"/>
      <protection locked="0"/>
    </xf>
    <xf numFmtId="0" fontId="9" fillId="0" borderId="27" xfId="0" applyFont="1" applyBorder="1" applyAlignment="1" applyProtection="1">
      <alignment vertical="top"/>
      <protection locked="0"/>
    </xf>
    <xf numFmtId="0" fontId="8" fillId="24" borderId="24" xfId="0" applyFont="1" applyFill="1" applyBorder="1" applyAlignment="1" applyProtection="1">
      <alignment horizontal="left" vertical="top" wrapText="1"/>
      <protection locked="0"/>
    </xf>
    <xf numFmtId="0" fontId="8" fillId="0" borderId="50" xfId="0" applyFont="1" applyBorder="1" applyAlignment="1" applyProtection="1">
      <alignment vertical="top"/>
      <protection locked="0"/>
    </xf>
    <xf numFmtId="49" fontId="9" fillId="0" borderId="21" xfId="0" applyNumberFormat="1" applyFont="1" applyBorder="1" applyAlignment="1" applyProtection="1">
      <alignment horizontal="left" vertical="top"/>
      <protection locked="0"/>
    </xf>
    <xf numFmtId="49" fontId="9" fillId="0" borderId="21" xfId="0" applyNumberFormat="1" applyFont="1" applyBorder="1" applyAlignment="1" applyProtection="1">
      <alignment vertical="top"/>
      <protection locked="0"/>
    </xf>
    <xf numFmtId="49" fontId="7" fillId="0" borderId="21" xfId="0" applyNumberFormat="1" applyFont="1" applyBorder="1" applyAlignment="1" applyProtection="1">
      <alignment vertical="top"/>
      <protection locked="0"/>
    </xf>
    <xf numFmtId="0" fontId="30" fillId="25" borderId="27" xfId="48" applyFont="1" applyFill="1" applyBorder="1" applyAlignment="1" applyProtection="1">
      <alignment horizontal="left" vertical="top"/>
      <protection locked="0"/>
    </xf>
    <xf numFmtId="0" fontId="7" fillId="0" borderId="0" xfId="0" applyFont="1" applyAlignment="1">
      <alignment wrapText="1"/>
    </xf>
    <xf numFmtId="0" fontId="7" fillId="0" borderId="34" xfId="0" applyFont="1" applyBorder="1" applyAlignment="1">
      <alignment wrapText="1"/>
    </xf>
    <xf numFmtId="0" fontId="7" fillId="0" borderId="35" xfId="0" applyFont="1" applyBorder="1" applyAlignment="1">
      <alignment wrapText="1"/>
    </xf>
    <xf numFmtId="0" fontId="7" fillId="0" borderId="36" xfId="0" applyFont="1" applyBorder="1" applyAlignment="1">
      <alignment wrapText="1"/>
    </xf>
    <xf numFmtId="0" fontId="9" fillId="0" borderId="17" xfId="0" applyFont="1" applyBorder="1" applyAlignment="1">
      <alignment wrapText="1"/>
    </xf>
    <xf numFmtId="0" fontId="9" fillId="0" borderId="18" xfId="0" applyFont="1" applyBorder="1" applyAlignment="1">
      <alignment wrapText="1"/>
    </xf>
    <xf numFmtId="0" fontId="9" fillId="0" borderId="19" xfId="0" applyFont="1" applyBorder="1" applyAlignment="1">
      <alignment wrapText="1"/>
    </xf>
    <xf numFmtId="0" fontId="35" fillId="0" borderId="0" xfId="0" applyFont="1" applyAlignment="1">
      <alignment/>
    </xf>
    <xf numFmtId="0" fontId="34" fillId="0" borderId="0" xfId="0" applyFont="1" applyAlignment="1">
      <alignment/>
    </xf>
    <xf numFmtId="0" fontId="0" fillId="0" borderId="36" xfId="0" applyBorder="1" applyAlignment="1">
      <alignment/>
    </xf>
    <xf numFmtId="0" fontId="9" fillId="0" borderId="39" xfId="0" applyFont="1" applyBorder="1" applyAlignment="1">
      <alignment wrapText="1"/>
    </xf>
    <xf numFmtId="0" fontId="22" fillId="0" borderId="0" xfId="53" applyBorder="1" applyAlignment="1" applyProtection="1">
      <alignment wrapText="1"/>
      <protection/>
    </xf>
    <xf numFmtId="0" fontId="9" fillId="0" borderId="31" xfId="0" applyFont="1" applyBorder="1" applyAlignment="1">
      <alignment wrapText="1"/>
    </xf>
    <xf numFmtId="0" fontId="9" fillId="0" borderId="31" xfId="0" applyFont="1" applyBorder="1" applyAlignment="1">
      <alignment horizontal="left" wrapText="1"/>
    </xf>
    <xf numFmtId="0" fontId="36" fillId="0" borderId="0" xfId="0" applyFont="1" applyAlignment="1">
      <alignment/>
    </xf>
    <xf numFmtId="0" fontId="7" fillId="0" borderId="10" xfId="0" applyFont="1" applyBorder="1" applyAlignment="1">
      <alignment wrapText="1"/>
    </xf>
    <xf numFmtId="0" fontId="37" fillId="0" borderId="0" xfId="0" applyFont="1" applyAlignment="1">
      <alignment horizontal="center"/>
    </xf>
    <xf numFmtId="0" fontId="3" fillId="0" borderId="48" xfId="0" applyFont="1" applyBorder="1" applyAlignment="1" applyProtection="1">
      <alignment vertical="top" wrapText="1"/>
      <protection/>
    </xf>
    <xf numFmtId="0" fontId="38" fillId="0" borderId="0" xfId="0" applyFont="1" applyAlignment="1">
      <alignment wrapText="1"/>
    </xf>
    <xf numFmtId="0" fontId="9" fillId="0" borderId="20" xfId="0" applyFont="1" applyBorder="1" applyAlignment="1" applyProtection="1">
      <alignment wrapText="1" shrinkToFit="1"/>
      <protection locked="0"/>
    </xf>
    <xf numFmtId="0" fontId="39" fillId="0" borderId="0" xfId="0" applyFont="1" applyBorder="1" applyAlignment="1" applyProtection="1">
      <alignment vertical="top" wrapText="1"/>
      <protection/>
    </xf>
    <xf numFmtId="0" fontId="11" fillId="0" borderId="0" xfId="0" applyFont="1" applyBorder="1" applyAlignment="1">
      <alignment wrapText="1"/>
    </xf>
    <xf numFmtId="0" fontId="8" fillId="0" borderId="21" xfId="48" applyFont="1" applyFill="1" applyBorder="1" applyAlignment="1" applyProtection="1">
      <alignment horizontal="left" vertical="top"/>
      <protection locked="0"/>
    </xf>
    <xf numFmtId="0" fontId="9" fillId="0" borderId="20" xfId="0" applyFont="1" applyFill="1" applyBorder="1" applyAlignment="1" applyProtection="1">
      <alignment vertical="top" wrapText="1"/>
      <protection locked="0"/>
    </xf>
    <xf numFmtId="0" fontId="9" fillId="0" borderId="27" xfId="0" applyFont="1" applyFill="1" applyBorder="1" applyAlignment="1" applyProtection="1">
      <alignment vertical="top" wrapText="1"/>
      <protection locked="0"/>
    </xf>
    <xf numFmtId="0" fontId="9" fillId="0" borderId="20" xfId="0" applyFont="1" applyFill="1" applyBorder="1" applyAlignment="1" applyProtection="1">
      <alignment vertical="top"/>
      <protection locked="0"/>
    </xf>
    <xf numFmtId="0" fontId="9" fillId="0" borderId="27" xfId="0" applyFont="1" applyFill="1" applyBorder="1" applyAlignment="1" applyProtection="1">
      <alignment vertical="top"/>
      <protection locked="0"/>
    </xf>
    <xf numFmtId="0" fontId="8" fillId="0" borderId="51" xfId="0" applyFont="1" applyBorder="1" applyAlignment="1" applyProtection="1">
      <alignment vertical="top"/>
      <protection locked="0"/>
    </xf>
    <xf numFmtId="0" fontId="8" fillId="0" borderId="52" xfId="0" applyFont="1" applyBorder="1" applyAlignment="1" applyProtection="1">
      <alignment vertical="top"/>
      <protection locked="0"/>
    </xf>
    <xf numFmtId="0" fontId="8" fillId="0" borderId="51" xfId="0" applyFont="1" applyBorder="1" applyAlignment="1" applyProtection="1">
      <alignment horizontal="left" vertical="top"/>
      <protection locked="0"/>
    </xf>
    <xf numFmtId="0" fontId="8" fillId="0" borderId="52" xfId="0" applyFont="1" applyBorder="1" applyAlignment="1" applyProtection="1">
      <alignment horizontal="left" vertical="top"/>
      <protection locked="0"/>
    </xf>
    <xf numFmtId="0" fontId="8" fillId="0" borderId="51" xfId="0" applyFont="1" applyBorder="1" applyAlignment="1" applyProtection="1">
      <alignment vertical="top"/>
      <protection locked="0"/>
    </xf>
    <xf numFmtId="0" fontId="8" fillId="0" borderId="52" xfId="0" applyFont="1" applyBorder="1" applyAlignment="1" applyProtection="1">
      <alignment vertical="top"/>
      <protection locked="0"/>
    </xf>
    <xf numFmtId="0" fontId="1" fillId="0" borderId="48" xfId="0" applyFont="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1" fillId="0" borderId="10" xfId="0" applyFont="1" applyBorder="1" applyAlignment="1" applyProtection="1">
      <alignment horizontal="center" vertical="top" wrapText="1"/>
      <protection/>
    </xf>
    <xf numFmtId="0" fontId="1" fillId="0" borderId="0" xfId="0" applyFont="1" applyBorder="1" applyAlignment="1" applyProtection="1">
      <alignment horizontal="center" vertical="top" wrapText="1"/>
      <protection/>
    </xf>
    <xf numFmtId="0" fontId="1" fillId="0" borderId="18" xfId="0" applyFont="1" applyBorder="1" applyAlignment="1" applyProtection="1">
      <alignment horizontal="center" vertical="top" wrapText="1"/>
      <protection/>
    </xf>
    <xf numFmtId="0" fontId="1" fillId="0" borderId="12" xfId="0" applyFont="1" applyBorder="1" applyAlignment="1" applyProtection="1">
      <alignment horizontal="center" vertical="top" wrapText="1"/>
      <protection/>
    </xf>
    <xf numFmtId="0" fontId="1" fillId="0" borderId="13" xfId="0" applyFont="1" applyBorder="1" applyAlignment="1" applyProtection="1">
      <alignment horizontal="center" vertical="top" wrapText="1"/>
      <protection/>
    </xf>
    <xf numFmtId="0" fontId="1" fillId="0" borderId="19" xfId="0" applyFont="1" applyBorder="1" applyAlignment="1" applyProtection="1">
      <alignment horizontal="center" vertical="top" wrapText="1"/>
      <protection/>
    </xf>
    <xf numFmtId="0" fontId="1" fillId="0" borderId="0" xfId="0" applyFont="1" applyBorder="1" applyAlignment="1" applyProtection="1">
      <alignment vertical="top" wrapText="1"/>
      <protection/>
    </xf>
    <xf numFmtId="0" fontId="7" fillId="0" borderId="44" xfId="0" applyFont="1" applyBorder="1" applyAlignment="1">
      <alignment wrapText="1"/>
    </xf>
    <xf numFmtId="0" fontId="7" fillId="0" borderId="38" xfId="0" applyFont="1" applyBorder="1" applyAlignment="1">
      <alignment wrapText="1"/>
    </xf>
    <xf numFmtId="0" fontId="9" fillId="0" borderId="33" xfId="0" applyFont="1" applyBorder="1" applyAlignment="1">
      <alignment wrapText="1"/>
    </xf>
    <xf numFmtId="0" fontId="9" fillId="0" borderId="0" xfId="0" applyFont="1" applyBorder="1" applyAlignment="1">
      <alignment wrapText="1"/>
    </xf>
    <xf numFmtId="0" fontId="9" fillId="0" borderId="33"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7" fillId="0" borderId="44" xfId="0" applyFont="1" applyBorder="1" applyAlignment="1">
      <alignment wrapText="1"/>
    </xf>
    <xf numFmtId="0" fontId="7" fillId="0" borderId="38" xfId="0" applyFont="1" applyBorder="1" applyAlignment="1">
      <alignment wrapText="1"/>
    </xf>
    <xf numFmtId="0" fontId="8" fillId="0" borderId="48" xfId="0" applyFont="1" applyBorder="1" applyAlignment="1">
      <alignment wrapText="1"/>
    </xf>
    <xf numFmtId="0" fontId="8" fillId="0" borderId="11" xfId="0" applyFont="1" applyBorder="1" applyAlignment="1">
      <alignment wrapText="1"/>
    </xf>
    <xf numFmtId="0" fontId="7" fillId="0" borderId="33" xfId="0" applyFont="1" applyBorder="1" applyAlignment="1">
      <alignment wrapText="1"/>
    </xf>
    <xf numFmtId="0" fontId="7" fillId="0" borderId="0" xfId="0" applyFont="1" applyBorder="1" applyAlignment="1">
      <alignment wrapText="1"/>
    </xf>
    <xf numFmtId="0" fontId="9" fillId="0" borderId="41" xfId="0" applyFont="1" applyBorder="1" applyAlignment="1">
      <alignment wrapText="1"/>
    </xf>
    <xf numFmtId="0" fontId="9" fillId="0" borderId="42" xfId="0" applyFont="1" applyBorder="1" applyAlignment="1">
      <alignment wrapText="1"/>
    </xf>
    <xf numFmtId="0" fontId="8" fillId="0" borderId="48" xfId="0" applyFont="1" applyBorder="1" applyAlignment="1">
      <alignment wrapText="1"/>
    </xf>
    <xf numFmtId="0" fontId="8" fillId="0" borderId="11" xfId="0" applyFont="1" applyBorder="1" applyAlignment="1">
      <alignment wrapText="1"/>
    </xf>
    <xf numFmtId="0" fontId="7" fillId="0" borderId="33" xfId="0" applyFont="1" applyBorder="1" applyAlignment="1">
      <alignment wrapText="1"/>
    </xf>
    <xf numFmtId="0" fontId="7" fillId="0" borderId="0" xfId="0" applyFont="1" applyBorder="1" applyAlignment="1">
      <alignment wrapText="1"/>
    </xf>
    <xf numFmtId="0" fontId="5" fillId="0" borderId="0" xfId="0" applyFont="1" applyAlignment="1">
      <alignment wrapText="1"/>
    </xf>
    <xf numFmtId="0" fontId="5" fillId="0" borderId="0" xfId="0" applyFont="1" applyAlignment="1">
      <alignment/>
    </xf>
    <xf numFmtId="0" fontId="0" fillId="0" borderId="0" xfId="0" applyFont="1" applyAlignment="1">
      <alignment wrapText="1"/>
    </xf>
    <xf numFmtId="0" fontId="33" fillId="0" borderId="0" xfId="0" applyFont="1" applyAlignment="1">
      <alignment/>
    </xf>
    <xf numFmtId="0" fontId="9" fillId="0" borderId="10" xfId="0" applyFont="1" applyBorder="1" applyAlignment="1">
      <alignment wrapText="1"/>
    </xf>
    <xf numFmtId="0" fontId="8" fillId="0" borderId="48" xfId="0" applyFont="1" applyBorder="1" applyAlignment="1">
      <alignment wrapText="1"/>
    </xf>
    <xf numFmtId="0" fontId="8" fillId="0" borderId="11"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font>
        <color auto="1"/>
      </font>
      <fill>
        <patternFill>
          <bgColor rgb="FF92D050"/>
        </patternFill>
      </fill>
    </dxf>
    <dxf>
      <font>
        <color auto="1"/>
      </font>
      <fill>
        <patternFill>
          <bgColor rgb="FFFFFF00"/>
        </patternFill>
      </fill>
    </dxf>
    <dxf>
      <font>
        <color auto="1"/>
      </font>
      <fill>
        <patternFill>
          <bgColor rgb="FF92D050"/>
        </patternFill>
      </fill>
    </dxf>
    <dxf>
      <font>
        <color auto="1"/>
      </font>
      <fill>
        <patternFill>
          <bgColor rgb="FFFFFF00"/>
        </patternFill>
      </fill>
    </dxf>
    <dxf>
      <font>
        <color auto="1"/>
      </font>
      <fill>
        <patternFill>
          <bgColor rgb="FF92D050"/>
        </patternFill>
      </fill>
    </dxf>
    <dxf>
      <font>
        <color auto="1"/>
      </font>
      <fill>
        <patternFill>
          <bgColor rgb="FFFFFF00"/>
        </patternFill>
      </fill>
    </dxf>
    <dxf>
      <font>
        <color auto="1"/>
      </font>
      <fill>
        <patternFill>
          <bgColor rgb="FF92D050"/>
        </patternFill>
      </fill>
    </dxf>
    <dxf>
      <font>
        <color auto="1"/>
      </font>
      <fill>
        <patternFill>
          <bgColor rgb="FFFFFF00"/>
        </patternFill>
      </fill>
    </dxf>
    <dxf>
      <font>
        <color auto="1"/>
      </font>
      <fill>
        <patternFill>
          <bgColor rgb="FF92D050"/>
        </patternFill>
      </fill>
    </dxf>
    <dxf>
      <font>
        <color auto="1"/>
      </font>
      <fill>
        <patternFill>
          <bgColor rgb="FFFFFF00"/>
        </patternFill>
      </fill>
    </dxf>
    <dxf>
      <font>
        <color auto="1"/>
      </font>
      <fill>
        <patternFill>
          <bgColor rgb="FF92D050"/>
        </patternFill>
      </fill>
    </dxf>
    <dxf>
      <font>
        <color auto="1"/>
      </font>
      <fill>
        <patternFill>
          <bgColor rgb="FFFFFF00"/>
        </patternFill>
      </fill>
    </dxf>
    <dxf>
      <font>
        <color auto="1"/>
      </font>
      <fill>
        <patternFill>
          <bgColor rgb="FF92D050"/>
        </patternFill>
      </fill>
    </dxf>
    <dxf>
      <font>
        <color auto="1"/>
      </font>
      <fill>
        <patternFill>
          <bgColor rgb="FFFFFF00"/>
        </patternFill>
      </fill>
    </dxf>
    <dxf>
      <font>
        <color auto="1"/>
      </font>
      <fill>
        <patternFill>
          <bgColor rgb="FF92D050"/>
        </patternFill>
      </fill>
    </dxf>
    <dxf>
      <font>
        <color auto="1"/>
      </font>
      <fill>
        <patternFill>
          <bgColor rgb="FFFFFF00"/>
        </patternFill>
      </fill>
    </dxf>
    <dxf>
      <font>
        <color auto="1"/>
      </font>
      <fill>
        <patternFill>
          <bgColor rgb="FF92D050"/>
        </patternFill>
      </fill>
    </dxf>
    <dxf>
      <font>
        <color auto="1"/>
      </font>
      <fill>
        <patternFill>
          <bgColor rgb="FFFFFF00"/>
        </patternFill>
      </fill>
    </dxf>
    <dxf>
      <font>
        <color auto="1"/>
      </font>
      <fill>
        <patternFill>
          <bgColor rgb="FF92D050"/>
        </patternFill>
      </fill>
    </dxf>
    <dxf>
      <font>
        <color auto="1"/>
      </font>
      <fill>
        <patternFill>
          <bgColor rgb="FFFFFF00"/>
        </patternFill>
      </fill>
    </dxf>
    <dxf>
      <font>
        <color auto="1"/>
      </font>
      <fill>
        <patternFill>
          <bgColor rgb="FFFFFF00"/>
        </patternFill>
      </fill>
      <border/>
    </dxf>
    <dxf>
      <font>
        <color auto="1"/>
      </font>
      <fill>
        <patternFill>
          <bgColor rgb="FF99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kehayter@avaya.com"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2:B14"/>
  <sheetViews>
    <sheetView tabSelected="1" zoomScalePageLayoutView="0" workbookViewId="0" topLeftCell="A1">
      <selection activeCell="B7" sqref="B7"/>
    </sheetView>
  </sheetViews>
  <sheetFormatPr defaultColWidth="9.140625" defaultRowHeight="15"/>
  <cols>
    <col min="1" max="1" width="34.28125" style="0" customWidth="1"/>
    <col min="2" max="2" width="84.28125" style="0" customWidth="1"/>
  </cols>
  <sheetData>
    <row r="2" ht="15.75">
      <c r="B2" s="202" t="s">
        <v>332</v>
      </c>
    </row>
    <row r="4" ht="30">
      <c r="B4" s="204" t="s">
        <v>854</v>
      </c>
    </row>
    <row r="5" ht="15">
      <c r="B5" s="204"/>
    </row>
    <row r="7" ht="90">
      <c r="B7" s="204" t="s">
        <v>907</v>
      </c>
    </row>
    <row r="10" ht="60">
      <c r="B10" s="13" t="s">
        <v>497</v>
      </c>
    </row>
    <row r="14" ht="15">
      <c r="A14" t="s">
        <v>84</v>
      </c>
    </row>
  </sheetData>
  <sheetProtection/>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H82"/>
  <sheetViews>
    <sheetView workbookViewId="0" topLeftCell="A1">
      <selection activeCell="B5" sqref="B5:C5"/>
    </sheetView>
  </sheetViews>
  <sheetFormatPr defaultColWidth="9.140625" defaultRowHeight="15"/>
  <cols>
    <col min="2" max="2" width="28.00390625" style="0" customWidth="1"/>
    <col min="3" max="3" width="18.57421875" style="0" customWidth="1"/>
    <col min="4" max="4" width="31.57421875" style="0" customWidth="1"/>
    <col min="5" max="5" width="31.7109375" style="0" customWidth="1"/>
    <col min="6" max="6" width="28.8515625" style="0" customWidth="1"/>
    <col min="7" max="7" width="22.28125" style="0" customWidth="1"/>
    <col min="8" max="8" width="8.28125" style="0" customWidth="1"/>
  </cols>
  <sheetData>
    <row r="1" spans="2:8" ht="15.75" thickBot="1">
      <c r="B1" s="187" t="s">
        <v>264</v>
      </c>
      <c r="C1" s="188" t="s">
        <v>594</v>
      </c>
      <c r="D1" s="188" t="s">
        <v>265</v>
      </c>
      <c r="E1" s="188"/>
      <c r="F1" s="188" t="s">
        <v>886</v>
      </c>
      <c r="G1" s="188" t="s">
        <v>878</v>
      </c>
      <c r="H1" s="195"/>
    </row>
    <row r="3" ht="15.75" thickBot="1"/>
    <row r="4" spans="2:8" s="147" customFormat="1" ht="13.5" thickBot="1">
      <c r="B4" s="253" t="s">
        <v>665</v>
      </c>
      <c r="C4" s="254"/>
      <c r="D4" s="254"/>
      <c r="E4" s="135"/>
      <c r="F4" s="135"/>
      <c r="G4" s="135"/>
      <c r="H4" s="190"/>
    </row>
    <row r="5" spans="2:8" s="147" customFormat="1" ht="15.75" customHeight="1" thickBot="1">
      <c r="B5" s="252" t="s">
        <v>672</v>
      </c>
      <c r="C5" s="232"/>
      <c r="D5" s="197"/>
      <c r="E5" s="131"/>
      <c r="F5" s="111" t="s">
        <v>887</v>
      </c>
      <c r="G5" s="131"/>
      <c r="H5" s="191"/>
    </row>
    <row r="6" spans="2:8" s="147" customFormat="1" ht="26.25" thickBot="1">
      <c r="B6" s="148"/>
      <c r="C6" s="131" t="s">
        <v>269</v>
      </c>
      <c r="D6" s="131"/>
      <c r="E6" s="131"/>
      <c r="F6" s="115"/>
      <c r="G6" s="131"/>
      <c r="H6" s="191"/>
    </row>
    <row r="7" spans="2:8" s="147" customFormat="1" ht="26.25" thickBot="1">
      <c r="B7" s="148"/>
      <c r="C7" s="131"/>
      <c r="D7" s="131" t="s">
        <v>738</v>
      </c>
      <c r="E7" s="131"/>
      <c r="F7" s="115"/>
      <c r="G7" s="131"/>
      <c r="H7" s="191"/>
    </row>
    <row r="8" spans="2:8" s="147" customFormat="1" ht="26.25" thickBot="1">
      <c r="B8" s="148"/>
      <c r="C8" s="131"/>
      <c r="D8" s="131" t="s">
        <v>739</v>
      </c>
      <c r="E8" s="131"/>
      <c r="F8" s="115"/>
      <c r="G8" s="131"/>
      <c r="H8" s="191"/>
    </row>
    <row r="9" spans="2:8" s="147" customFormat="1" ht="26.25" thickBot="1">
      <c r="B9" s="148"/>
      <c r="C9" s="131"/>
      <c r="D9" s="131" t="s">
        <v>740</v>
      </c>
      <c r="E9" s="131"/>
      <c r="F9" s="115"/>
      <c r="G9" s="131"/>
      <c r="H9" s="191"/>
    </row>
    <row r="10" spans="2:8" s="147" customFormat="1" ht="51.75" thickBot="1">
      <c r="B10" s="148"/>
      <c r="C10" s="131"/>
      <c r="D10" s="131" t="s">
        <v>741</v>
      </c>
      <c r="E10" s="131"/>
      <c r="F10" s="115"/>
      <c r="G10" s="131"/>
      <c r="H10" s="191"/>
    </row>
    <row r="11" spans="2:8" s="147" customFormat="1" ht="26.25" thickBot="1">
      <c r="B11" s="148"/>
      <c r="C11" s="131" t="s">
        <v>742</v>
      </c>
      <c r="D11" s="131" t="s">
        <v>743</v>
      </c>
      <c r="E11" s="131" t="s">
        <v>744</v>
      </c>
      <c r="F11" s="115"/>
      <c r="G11" s="131"/>
      <c r="H11" s="191"/>
    </row>
    <row r="12" spans="2:8" s="147" customFormat="1" ht="39" thickBot="1">
      <c r="B12" s="148"/>
      <c r="C12" s="131"/>
      <c r="D12" s="131" t="s">
        <v>745</v>
      </c>
      <c r="E12" s="131" t="s">
        <v>746</v>
      </c>
      <c r="F12" s="115"/>
      <c r="G12" s="131"/>
      <c r="H12" s="191"/>
    </row>
    <row r="13" spans="2:8" s="147" customFormat="1" ht="39" thickBot="1">
      <c r="B13" s="148"/>
      <c r="C13" s="131"/>
      <c r="D13" s="131" t="s">
        <v>747</v>
      </c>
      <c r="E13" s="131" t="s">
        <v>748</v>
      </c>
      <c r="F13" s="115"/>
      <c r="G13" s="131"/>
      <c r="H13" s="191"/>
    </row>
    <row r="14" spans="2:8" s="147" customFormat="1" ht="26.25" thickBot="1">
      <c r="B14" s="148"/>
      <c r="C14" s="131"/>
      <c r="D14" s="131" t="s">
        <v>749</v>
      </c>
      <c r="E14" s="131" t="s">
        <v>750</v>
      </c>
      <c r="F14" s="115"/>
      <c r="G14" s="131"/>
      <c r="H14" s="191"/>
    </row>
    <row r="15" spans="2:8" s="147" customFormat="1" ht="15.75" customHeight="1" thickBot="1">
      <c r="B15" s="148"/>
      <c r="C15" s="131"/>
      <c r="D15" s="131" t="s">
        <v>728</v>
      </c>
      <c r="E15" s="131"/>
      <c r="F15" s="115"/>
      <c r="G15" s="131"/>
      <c r="H15" s="191"/>
    </row>
    <row r="16" spans="2:8" s="147" customFormat="1" ht="15.75" customHeight="1" thickBot="1">
      <c r="B16" s="148"/>
      <c r="C16" s="131"/>
      <c r="D16" s="131"/>
      <c r="E16" s="131"/>
      <c r="F16" s="115"/>
      <c r="G16" s="131"/>
      <c r="H16" s="191"/>
    </row>
    <row r="17" spans="2:8" s="147" customFormat="1" ht="15.75" customHeight="1" thickBot="1">
      <c r="B17" s="149"/>
      <c r="C17" s="134"/>
      <c r="D17" s="134"/>
      <c r="E17" s="134"/>
      <c r="F17" s="115"/>
      <c r="G17" s="134"/>
      <c r="H17" s="192"/>
    </row>
    <row r="18" ht="15.75" thickBot="1"/>
    <row r="19" spans="2:8" s="147" customFormat="1" ht="13.5" thickBot="1">
      <c r="B19" s="253" t="s">
        <v>666</v>
      </c>
      <c r="C19" s="254"/>
      <c r="D19" s="254"/>
      <c r="E19" s="135"/>
      <c r="F19" s="135"/>
      <c r="G19" s="135"/>
      <c r="H19" s="190"/>
    </row>
    <row r="20" spans="2:8" s="147" customFormat="1" ht="15.75" customHeight="1" thickBot="1">
      <c r="B20" s="148"/>
      <c r="C20" s="131"/>
      <c r="D20" s="131"/>
      <c r="E20" s="131"/>
      <c r="F20" s="111" t="s">
        <v>887</v>
      </c>
      <c r="G20" s="131"/>
      <c r="H20" s="191"/>
    </row>
    <row r="21" spans="2:8" s="147" customFormat="1" ht="15.75" customHeight="1" thickBot="1">
      <c r="B21" s="201" t="s">
        <v>751</v>
      </c>
      <c r="C21" s="131"/>
      <c r="D21" s="131"/>
      <c r="E21" s="131"/>
      <c r="F21" s="115"/>
      <c r="G21" s="131"/>
      <c r="H21" s="191"/>
    </row>
    <row r="22" spans="2:8" s="147" customFormat="1" ht="15.75" customHeight="1" thickBot="1">
      <c r="B22" s="148"/>
      <c r="C22" s="131"/>
      <c r="D22" s="131"/>
      <c r="E22" s="131"/>
      <c r="F22" s="115"/>
      <c r="G22" s="131"/>
      <c r="H22" s="191"/>
    </row>
    <row r="23" spans="2:8" s="147" customFormat="1" ht="15.75" thickBot="1">
      <c r="B23" s="252" t="s">
        <v>672</v>
      </c>
      <c r="C23" s="232"/>
      <c r="D23" s="197"/>
      <c r="E23" s="131"/>
      <c r="F23" s="115"/>
      <c r="G23" s="131"/>
      <c r="H23" s="191"/>
    </row>
    <row r="24" spans="2:8" s="147" customFormat="1" ht="26.25" thickBot="1">
      <c r="B24" s="148"/>
      <c r="C24" s="131" t="s">
        <v>269</v>
      </c>
      <c r="D24" s="131"/>
      <c r="E24" s="131"/>
      <c r="F24" s="115"/>
      <c r="G24" s="131"/>
      <c r="H24" s="191"/>
    </row>
    <row r="25" spans="2:8" s="147" customFormat="1" ht="51.75" thickBot="1">
      <c r="B25" s="148"/>
      <c r="C25" s="131"/>
      <c r="D25" s="131" t="s">
        <v>752</v>
      </c>
      <c r="E25" s="131"/>
      <c r="F25" s="115"/>
      <c r="G25" s="131"/>
      <c r="H25" s="191"/>
    </row>
    <row r="26" spans="2:8" s="147" customFormat="1" ht="39" thickBot="1">
      <c r="B26" s="148"/>
      <c r="C26" s="131"/>
      <c r="D26" s="131" t="s">
        <v>753</v>
      </c>
      <c r="E26" s="131"/>
      <c r="F26" s="115"/>
      <c r="G26" s="131"/>
      <c r="H26" s="191"/>
    </row>
    <row r="27" spans="2:8" s="147" customFormat="1" ht="26.25" thickBot="1">
      <c r="B27" s="148"/>
      <c r="C27" s="131"/>
      <c r="D27" s="131" t="s">
        <v>754</v>
      </c>
      <c r="E27" s="131"/>
      <c r="F27" s="115"/>
      <c r="G27" s="131"/>
      <c r="H27" s="191"/>
    </row>
    <row r="28" spans="2:8" s="147" customFormat="1" ht="15.75" customHeight="1" thickBot="1">
      <c r="B28" s="148"/>
      <c r="C28" s="131"/>
      <c r="D28" s="131"/>
      <c r="E28" s="131"/>
      <c r="F28" s="115"/>
      <c r="G28" s="131"/>
      <c r="H28" s="191"/>
    </row>
    <row r="29" spans="2:8" s="147" customFormat="1" ht="15.75" customHeight="1" thickBot="1">
      <c r="B29" s="149"/>
      <c r="C29" s="134"/>
      <c r="D29" s="134"/>
      <c r="E29" s="134"/>
      <c r="F29" s="115"/>
      <c r="G29" s="134"/>
      <c r="H29" s="192"/>
    </row>
    <row r="32" ht="15.75" thickBot="1"/>
    <row r="33" spans="2:8" s="147" customFormat="1" ht="13.5" thickBot="1">
      <c r="B33" s="253" t="s">
        <v>667</v>
      </c>
      <c r="C33" s="254"/>
      <c r="D33" s="254"/>
      <c r="E33" s="135"/>
      <c r="F33" s="135"/>
      <c r="G33" s="135"/>
      <c r="H33" s="190"/>
    </row>
    <row r="34" spans="2:8" s="147" customFormat="1" ht="15.75" customHeight="1" thickBot="1">
      <c r="B34" s="148"/>
      <c r="C34" s="131"/>
      <c r="D34" s="131"/>
      <c r="E34" s="131"/>
      <c r="F34" s="111" t="s">
        <v>887</v>
      </c>
      <c r="G34" s="131"/>
      <c r="H34" s="191"/>
    </row>
    <row r="35" spans="2:8" s="147" customFormat="1" ht="15.75" thickBot="1">
      <c r="B35" s="252" t="s">
        <v>672</v>
      </c>
      <c r="C35" s="232"/>
      <c r="D35" s="197"/>
      <c r="E35" s="131"/>
      <c r="F35" s="115"/>
      <c r="G35" s="131"/>
      <c r="H35" s="191"/>
    </row>
    <row r="36" spans="2:8" s="147" customFormat="1" ht="26.25" thickBot="1">
      <c r="B36" s="148"/>
      <c r="C36" s="131" t="s">
        <v>269</v>
      </c>
      <c r="D36" s="131"/>
      <c r="E36" s="131"/>
      <c r="F36" s="115"/>
      <c r="G36" s="131"/>
      <c r="H36" s="191"/>
    </row>
    <row r="37" spans="2:8" s="147" customFormat="1" ht="51.75" thickBot="1">
      <c r="B37" s="148"/>
      <c r="C37" s="131"/>
      <c r="D37" s="131" t="s">
        <v>755</v>
      </c>
      <c r="E37" s="131"/>
      <c r="F37" s="115"/>
      <c r="G37" s="131"/>
      <c r="H37" s="191"/>
    </row>
    <row r="38" spans="2:8" s="147" customFormat="1" ht="64.5" thickBot="1">
      <c r="B38" s="148"/>
      <c r="C38" s="131"/>
      <c r="D38" s="131" t="s">
        <v>756</v>
      </c>
      <c r="E38" s="131"/>
      <c r="F38" s="115"/>
      <c r="G38" s="131"/>
      <c r="H38" s="191"/>
    </row>
    <row r="39" spans="2:8" s="147" customFormat="1" ht="26.25" thickBot="1">
      <c r="B39" s="148"/>
      <c r="C39" s="131"/>
      <c r="D39" s="131" t="s">
        <v>757</v>
      </c>
      <c r="E39" s="131"/>
      <c r="F39" s="115"/>
      <c r="G39" s="131"/>
      <c r="H39" s="191"/>
    </row>
    <row r="40" spans="2:8" s="147" customFormat="1" ht="26.25" thickBot="1">
      <c r="B40" s="148"/>
      <c r="C40" s="131"/>
      <c r="D40" s="131" t="s">
        <v>758</v>
      </c>
      <c r="E40" s="131"/>
      <c r="F40" s="115"/>
      <c r="G40" s="131"/>
      <c r="H40" s="191"/>
    </row>
    <row r="41" spans="2:8" s="147" customFormat="1" ht="15.75" customHeight="1" thickBot="1">
      <c r="B41" s="148"/>
      <c r="C41" s="131"/>
      <c r="D41" s="131" t="s">
        <v>716</v>
      </c>
      <c r="E41" s="131"/>
      <c r="F41" s="115"/>
      <c r="G41" s="131"/>
      <c r="H41" s="191"/>
    </row>
    <row r="42" spans="2:8" s="147" customFormat="1" ht="15.75" customHeight="1" thickBot="1">
      <c r="B42" s="148"/>
      <c r="C42" s="131"/>
      <c r="D42" s="131"/>
      <c r="E42" s="131"/>
      <c r="F42" s="115"/>
      <c r="G42" s="131"/>
      <c r="H42" s="191"/>
    </row>
    <row r="43" spans="2:8" s="147" customFormat="1" ht="15.75" customHeight="1" thickBot="1">
      <c r="B43" s="149"/>
      <c r="C43" s="134"/>
      <c r="D43" s="134"/>
      <c r="E43" s="134"/>
      <c r="F43" s="115"/>
      <c r="G43" s="134"/>
      <c r="H43" s="192"/>
    </row>
    <row r="44" ht="15.75" thickBot="1"/>
    <row r="45" spans="2:8" s="147" customFormat="1" ht="13.5" thickBot="1">
      <c r="B45" s="253" t="s">
        <v>668</v>
      </c>
      <c r="C45" s="254"/>
      <c r="D45" s="254"/>
      <c r="E45" s="135"/>
      <c r="F45" s="135"/>
      <c r="G45" s="135"/>
      <c r="H45" s="190"/>
    </row>
    <row r="46" spans="2:8" s="147" customFormat="1" ht="15.75" customHeight="1" thickBot="1">
      <c r="B46" s="148"/>
      <c r="C46" s="131"/>
      <c r="D46" s="131"/>
      <c r="E46" s="131"/>
      <c r="F46" s="111" t="s">
        <v>887</v>
      </c>
      <c r="G46" s="131"/>
      <c r="H46" s="191"/>
    </row>
    <row r="47" spans="2:8" s="147" customFormat="1" ht="15.75" customHeight="1" thickBot="1">
      <c r="B47" s="252" t="s">
        <v>672</v>
      </c>
      <c r="C47" s="232"/>
      <c r="D47" s="197"/>
      <c r="E47" s="131"/>
      <c r="F47" s="115"/>
      <c r="G47" s="131"/>
      <c r="H47" s="191"/>
    </row>
    <row r="48" spans="2:8" s="147" customFormat="1" ht="26.25" thickBot="1">
      <c r="B48" s="148"/>
      <c r="C48" s="131" t="s">
        <v>269</v>
      </c>
      <c r="D48" s="131"/>
      <c r="E48" s="131"/>
      <c r="F48" s="115"/>
      <c r="G48" s="131"/>
      <c r="H48" s="191"/>
    </row>
    <row r="49" spans="2:8" s="147" customFormat="1" ht="26.25" thickBot="1">
      <c r="B49" s="148"/>
      <c r="C49" s="131"/>
      <c r="D49" s="131" t="s">
        <v>759</v>
      </c>
      <c r="E49" s="131"/>
      <c r="F49" s="115"/>
      <c r="G49" s="131"/>
      <c r="H49" s="191"/>
    </row>
    <row r="50" spans="2:8" s="147" customFormat="1" ht="64.5" thickBot="1">
      <c r="B50" s="148"/>
      <c r="C50" s="131"/>
      <c r="D50" s="131" t="s">
        <v>760</v>
      </c>
      <c r="E50" s="131"/>
      <c r="F50" s="115"/>
      <c r="G50" s="131"/>
      <c r="H50" s="191"/>
    </row>
    <row r="51" spans="2:8" s="147" customFormat="1" ht="51.75" thickBot="1">
      <c r="B51" s="148"/>
      <c r="C51" s="131"/>
      <c r="D51" s="131" t="s">
        <v>761</v>
      </c>
      <c r="E51" s="131"/>
      <c r="F51" s="115"/>
      <c r="G51" s="131"/>
      <c r="H51" s="191"/>
    </row>
    <row r="52" spans="2:8" s="147" customFormat="1" ht="39" thickBot="1">
      <c r="B52" s="148"/>
      <c r="C52" s="131"/>
      <c r="D52" s="131" t="s">
        <v>762</v>
      </c>
      <c r="E52" s="131"/>
      <c r="F52" s="115"/>
      <c r="G52" s="131"/>
      <c r="H52" s="191"/>
    </row>
    <row r="53" spans="2:8" s="147" customFormat="1" ht="13.5" thickBot="1">
      <c r="B53" s="148"/>
      <c r="C53" s="131"/>
      <c r="D53" s="131" t="s">
        <v>716</v>
      </c>
      <c r="E53" s="131"/>
      <c r="F53" s="115"/>
      <c r="G53" s="131"/>
      <c r="H53" s="191"/>
    </row>
    <row r="54" spans="2:8" s="147" customFormat="1" ht="51.75" thickBot="1">
      <c r="B54" s="148"/>
      <c r="C54" s="131"/>
      <c r="D54" s="131" t="s">
        <v>763</v>
      </c>
      <c r="E54" s="131"/>
      <c r="F54" s="115"/>
      <c r="G54" s="131"/>
      <c r="H54" s="191"/>
    </row>
    <row r="55" spans="2:8" s="147" customFormat="1" ht="77.25" thickBot="1">
      <c r="B55" s="148"/>
      <c r="C55" s="131"/>
      <c r="D55" s="131" t="s">
        <v>764</v>
      </c>
      <c r="E55" s="131"/>
      <c r="F55" s="115"/>
      <c r="G55" s="131"/>
      <c r="H55" s="191"/>
    </row>
    <row r="56" spans="2:8" s="147" customFormat="1" ht="15.75" customHeight="1" thickBot="1">
      <c r="B56" s="148"/>
      <c r="C56" s="131"/>
      <c r="D56" s="131" t="s">
        <v>716</v>
      </c>
      <c r="E56" s="131"/>
      <c r="F56" s="115"/>
      <c r="G56" s="131"/>
      <c r="H56" s="191"/>
    </row>
    <row r="57" spans="2:8" s="147" customFormat="1" ht="15.75" customHeight="1" thickBot="1">
      <c r="B57" s="148"/>
      <c r="C57" s="131"/>
      <c r="D57" s="131"/>
      <c r="E57" s="131"/>
      <c r="F57" s="115"/>
      <c r="G57" s="131"/>
      <c r="H57" s="191"/>
    </row>
    <row r="58" spans="2:8" s="147" customFormat="1" ht="15.75" customHeight="1" thickBot="1">
      <c r="B58" s="149"/>
      <c r="C58" s="134"/>
      <c r="D58" s="134"/>
      <c r="E58" s="134"/>
      <c r="F58" s="115"/>
      <c r="G58" s="134"/>
      <c r="H58" s="192"/>
    </row>
    <row r="59" ht="15.75" thickBot="1">
      <c r="A59" s="193"/>
    </row>
    <row r="60" spans="2:8" s="147" customFormat="1" ht="13.5" thickBot="1">
      <c r="B60" s="253" t="s">
        <v>669</v>
      </c>
      <c r="C60" s="254"/>
      <c r="D60" s="254"/>
      <c r="E60" s="135"/>
      <c r="F60" s="135"/>
      <c r="G60" s="135"/>
      <c r="H60" s="190"/>
    </row>
    <row r="61" spans="2:8" s="147" customFormat="1" ht="15.75" customHeight="1" thickBot="1">
      <c r="B61" s="148"/>
      <c r="C61" s="131"/>
      <c r="D61" s="131"/>
      <c r="E61" s="131"/>
      <c r="F61" s="111" t="s">
        <v>887</v>
      </c>
      <c r="G61" s="131"/>
      <c r="H61" s="191"/>
    </row>
    <row r="62" spans="2:8" s="147" customFormat="1" ht="15.75" customHeight="1" thickBot="1">
      <c r="B62" s="252" t="s">
        <v>672</v>
      </c>
      <c r="C62" s="232"/>
      <c r="D62" s="131"/>
      <c r="E62" s="131"/>
      <c r="F62" s="115"/>
      <c r="G62" s="131"/>
      <c r="H62" s="191"/>
    </row>
    <row r="63" spans="2:8" s="147" customFormat="1" ht="26.25" thickBot="1">
      <c r="B63" s="148"/>
      <c r="C63" s="131" t="s">
        <v>269</v>
      </c>
      <c r="D63" s="131"/>
      <c r="E63" s="131"/>
      <c r="F63" s="115"/>
      <c r="G63" s="131"/>
      <c r="H63" s="191"/>
    </row>
    <row r="64" spans="2:8" s="147" customFormat="1" ht="26.25" thickBot="1">
      <c r="B64" s="148"/>
      <c r="C64" s="131"/>
      <c r="D64" s="131" t="s">
        <v>765</v>
      </c>
      <c r="E64" s="131"/>
      <c r="F64" s="115"/>
      <c r="G64" s="131"/>
      <c r="H64" s="191"/>
    </row>
    <row r="65" spans="2:8" s="147" customFormat="1" ht="39" thickBot="1">
      <c r="B65" s="148"/>
      <c r="C65" s="131"/>
      <c r="D65" s="131" t="s">
        <v>766</v>
      </c>
      <c r="E65" s="131"/>
      <c r="F65" s="115"/>
      <c r="G65" s="131"/>
      <c r="H65" s="191"/>
    </row>
    <row r="66" spans="2:8" s="147" customFormat="1" ht="39" thickBot="1">
      <c r="B66" s="148"/>
      <c r="C66" s="131"/>
      <c r="D66" s="131" t="s">
        <v>767</v>
      </c>
      <c r="E66" s="131"/>
      <c r="F66" s="115"/>
      <c r="G66" s="131"/>
      <c r="H66" s="191"/>
    </row>
    <row r="67" spans="2:8" s="147" customFormat="1" ht="15.75" customHeight="1" thickBot="1">
      <c r="B67" s="148"/>
      <c r="C67" s="131"/>
      <c r="D67" s="131" t="s">
        <v>716</v>
      </c>
      <c r="E67" s="131"/>
      <c r="F67" s="115"/>
      <c r="G67" s="131"/>
      <c r="H67" s="191"/>
    </row>
    <row r="68" spans="2:8" s="147" customFormat="1" ht="64.5" thickBot="1">
      <c r="B68" s="148"/>
      <c r="C68" s="131"/>
      <c r="D68" s="131" t="s">
        <v>768</v>
      </c>
      <c r="E68" s="131"/>
      <c r="F68" s="115"/>
      <c r="G68" s="131"/>
      <c r="H68" s="191"/>
    </row>
    <row r="69" spans="2:8" s="147" customFormat="1" ht="15.75" customHeight="1" thickBot="1">
      <c r="B69" s="149"/>
      <c r="C69" s="134"/>
      <c r="D69" s="134"/>
      <c r="E69" s="134"/>
      <c r="F69" s="115"/>
      <c r="G69" s="134"/>
      <c r="H69" s="192"/>
    </row>
    <row r="70" ht="15.75" thickBot="1">
      <c r="A70" s="193"/>
    </row>
    <row r="71" spans="2:8" s="147" customFormat="1" ht="13.5" thickBot="1">
      <c r="B71" s="253" t="s">
        <v>670</v>
      </c>
      <c r="C71" s="254"/>
      <c r="D71" s="254"/>
      <c r="E71" s="135"/>
      <c r="F71" s="135"/>
      <c r="G71" s="135"/>
      <c r="H71" s="190"/>
    </row>
    <row r="72" spans="2:8" s="147" customFormat="1" ht="15.75" customHeight="1" thickBot="1">
      <c r="B72" s="148"/>
      <c r="C72" s="131"/>
      <c r="D72" s="131"/>
      <c r="E72" s="131"/>
      <c r="F72" s="111" t="s">
        <v>887</v>
      </c>
      <c r="G72" s="131"/>
      <c r="H72" s="191"/>
    </row>
    <row r="73" spans="2:8" s="147" customFormat="1" ht="15.75" customHeight="1" thickBot="1">
      <c r="B73" s="148"/>
      <c r="C73" s="131"/>
      <c r="D73" s="131"/>
      <c r="E73" s="131"/>
      <c r="F73" s="115"/>
      <c r="G73" s="131"/>
      <c r="H73" s="191"/>
    </row>
    <row r="74" spans="2:8" s="147" customFormat="1" ht="51.75" thickBot="1">
      <c r="B74" s="148"/>
      <c r="C74" s="131" t="s">
        <v>769</v>
      </c>
      <c r="D74" s="131"/>
      <c r="E74" s="131"/>
      <c r="F74" s="115"/>
      <c r="G74" s="131"/>
      <c r="H74" s="191"/>
    </row>
    <row r="75" spans="2:8" s="147" customFormat="1" ht="39" thickBot="1">
      <c r="B75" s="148"/>
      <c r="C75" s="131" t="s">
        <v>770</v>
      </c>
      <c r="D75" s="147" t="s">
        <v>771</v>
      </c>
      <c r="E75" s="131"/>
      <c r="F75" s="115"/>
      <c r="G75" s="131"/>
      <c r="H75" s="191"/>
    </row>
    <row r="76" spans="2:8" s="147" customFormat="1" ht="39" thickBot="1">
      <c r="B76" s="148"/>
      <c r="C76" s="131" t="s">
        <v>770</v>
      </c>
      <c r="D76" s="147" t="s">
        <v>772</v>
      </c>
      <c r="E76" s="131"/>
      <c r="F76" s="115"/>
      <c r="G76" s="131"/>
      <c r="H76" s="191"/>
    </row>
    <row r="77" spans="2:8" s="147" customFormat="1" ht="39" thickBot="1">
      <c r="B77" s="148"/>
      <c r="C77" s="131" t="s">
        <v>770</v>
      </c>
      <c r="E77" s="131" t="s">
        <v>773</v>
      </c>
      <c r="F77" s="115"/>
      <c r="G77" s="131"/>
      <c r="H77" s="191"/>
    </row>
    <row r="78" spans="2:8" s="147" customFormat="1" ht="15.75" customHeight="1" thickBot="1">
      <c r="B78" s="148"/>
      <c r="C78" s="131"/>
      <c r="D78" s="131"/>
      <c r="E78" s="131"/>
      <c r="F78" s="115"/>
      <c r="G78" s="131"/>
      <c r="H78" s="191"/>
    </row>
    <row r="79" spans="2:8" s="147" customFormat="1" ht="15.75" customHeight="1" thickBot="1">
      <c r="B79" s="149"/>
      <c r="C79" s="134"/>
      <c r="D79" s="134"/>
      <c r="E79" s="134"/>
      <c r="F79" s="115"/>
      <c r="G79" s="134"/>
      <c r="H79" s="192"/>
    </row>
    <row r="80" ht="15">
      <c r="A80" s="193"/>
    </row>
    <row r="81" ht="15">
      <c r="A81" s="193"/>
    </row>
    <row r="82" ht="15">
      <c r="A82" s="193"/>
    </row>
  </sheetData>
  <mergeCells count="11">
    <mergeCell ref="B60:D60"/>
    <mergeCell ref="B71:D71"/>
    <mergeCell ref="B5:C5"/>
    <mergeCell ref="B23:C23"/>
    <mergeCell ref="B35:C35"/>
    <mergeCell ref="B47:C47"/>
    <mergeCell ref="B62:C62"/>
    <mergeCell ref="B4:D4"/>
    <mergeCell ref="B19:D19"/>
    <mergeCell ref="B33:D33"/>
    <mergeCell ref="B45:D45"/>
  </mergeCells>
  <conditionalFormatting sqref="F72:F79 F61:F69 F46:F58 F34:F43 F20:F29 F5:F17">
    <cfRule type="cellIs" priority="1" dxfId="20" operator="equal" stopIfTrue="1">
      <formula>"ToDo"</formula>
    </cfRule>
    <cfRule type="cellIs" priority="2" dxfId="21" operator="equal" stopIfTrue="1">
      <formula>"Complete"</formula>
    </cfRule>
  </conditionalFormatting>
  <dataValidations count="1">
    <dataValidation type="list" allowBlank="1" showInputMessage="1" showErrorMessage="1" sqref="F72:F79 F46:F58 F5:F17 F20:F29 F34:F43 F61:F69">
      <formula1>Status</formula1>
    </dataValidation>
  </dataValidation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15"/>
  <sheetViews>
    <sheetView workbookViewId="0" topLeftCell="A1">
      <selection activeCell="L9" sqref="L9"/>
    </sheetView>
  </sheetViews>
  <sheetFormatPr defaultColWidth="9.140625" defaultRowHeight="15"/>
  <cols>
    <col min="2" max="2" width="13.57421875" style="0" customWidth="1"/>
    <col min="3" max="3" width="28.7109375" style="0" customWidth="1"/>
    <col min="4" max="4" width="24.00390625" style="0" customWidth="1"/>
    <col min="6" max="6" width="16.28125" style="0" customWidth="1"/>
    <col min="7" max="7" width="12.421875" style="0" customWidth="1"/>
    <col min="8" max="8" width="11.00390625" style="0" customWidth="1"/>
  </cols>
  <sheetData>
    <row r="1" spans="2:8" ht="15.75" thickBot="1">
      <c r="B1" s="187" t="s">
        <v>264</v>
      </c>
      <c r="C1" s="188" t="s">
        <v>594</v>
      </c>
      <c r="D1" s="188" t="s">
        <v>265</v>
      </c>
      <c r="E1" s="188"/>
      <c r="F1" s="188" t="s">
        <v>886</v>
      </c>
      <c r="G1" s="188" t="s">
        <v>878</v>
      </c>
      <c r="H1" s="195"/>
    </row>
    <row r="2" ht="15.75" thickBot="1"/>
    <row r="3" spans="2:8" s="147" customFormat="1" ht="13.5" thickBot="1">
      <c r="B3" s="253" t="s">
        <v>732</v>
      </c>
      <c r="C3" s="254"/>
      <c r="D3" s="254"/>
      <c r="E3" s="135"/>
      <c r="F3" s="135"/>
      <c r="G3" s="135"/>
      <c r="H3" s="190"/>
    </row>
    <row r="4" spans="2:8" s="147" customFormat="1" ht="15.75" customHeight="1" thickBot="1">
      <c r="B4" s="148"/>
      <c r="C4" s="131"/>
      <c r="D4" s="131"/>
      <c r="E4" s="131"/>
      <c r="F4" s="111" t="s">
        <v>887</v>
      </c>
      <c r="G4" s="131"/>
      <c r="H4" s="191"/>
    </row>
    <row r="5" spans="2:8" s="147" customFormat="1" ht="26.25" customHeight="1" thickBot="1">
      <c r="B5" s="130"/>
      <c r="C5" s="131" t="s">
        <v>733</v>
      </c>
      <c r="D5" s="131"/>
      <c r="E5" s="131"/>
      <c r="F5" s="115"/>
      <c r="G5" s="131"/>
      <c r="H5" s="191"/>
    </row>
    <row r="6" spans="2:8" s="147" customFormat="1" ht="15.75" customHeight="1" thickBot="1">
      <c r="B6" s="148"/>
      <c r="C6" s="131"/>
      <c r="D6" s="131"/>
      <c r="E6" s="131"/>
      <c r="F6" s="115"/>
      <c r="G6" s="131"/>
      <c r="H6" s="191"/>
    </row>
    <row r="7" spans="2:8" s="147" customFormat="1" ht="39" thickBot="1">
      <c r="B7" s="148"/>
      <c r="C7" s="131" t="s">
        <v>84</v>
      </c>
      <c r="D7" s="131" t="s">
        <v>734</v>
      </c>
      <c r="E7" s="131"/>
      <c r="F7" s="115"/>
      <c r="G7" s="131"/>
      <c r="H7" s="191"/>
    </row>
    <row r="8" spans="2:8" s="147" customFormat="1" ht="39" thickBot="1">
      <c r="B8" s="148"/>
      <c r="C8" s="131"/>
      <c r="D8" s="131" t="s">
        <v>735</v>
      </c>
      <c r="E8" s="131"/>
      <c r="F8" s="115"/>
      <c r="G8" s="131"/>
      <c r="H8" s="191"/>
    </row>
    <row r="9" spans="2:8" s="147" customFormat="1" ht="39" thickBot="1">
      <c r="B9" s="148"/>
      <c r="C9" s="131"/>
      <c r="D9" s="131" t="s">
        <v>736</v>
      </c>
      <c r="E9" s="131"/>
      <c r="F9" s="115"/>
      <c r="G9" s="131"/>
      <c r="H9" s="191"/>
    </row>
    <row r="10" spans="2:8" s="147" customFormat="1" ht="15.75" customHeight="1" thickBot="1">
      <c r="B10" s="148"/>
      <c r="C10" s="131"/>
      <c r="D10" s="131" t="s">
        <v>737</v>
      </c>
      <c r="E10" s="131"/>
      <c r="F10" s="115"/>
      <c r="G10" s="131"/>
      <c r="H10" s="191"/>
    </row>
    <row r="11" spans="2:8" s="147" customFormat="1" ht="15.75" customHeight="1" thickBot="1">
      <c r="B11" s="149"/>
      <c r="C11" s="134"/>
      <c r="D11" s="134"/>
      <c r="E11" s="134"/>
      <c r="F11" s="115"/>
      <c r="G11" s="134"/>
      <c r="H11" s="192"/>
    </row>
    <row r="13" ht="15">
      <c r="A13" s="193"/>
    </row>
    <row r="14" ht="15.75">
      <c r="A14" s="194"/>
    </row>
    <row r="15" ht="15">
      <c r="A15" s="193"/>
    </row>
  </sheetData>
  <mergeCells count="1">
    <mergeCell ref="B3:D3"/>
  </mergeCells>
  <conditionalFormatting sqref="F4:F11">
    <cfRule type="cellIs" priority="1" dxfId="20" operator="equal" stopIfTrue="1">
      <formula>"ToDo"</formula>
    </cfRule>
    <cfRule type="cellIs" priority="2" dxfId="21" operator="equal" stopIfTrue="1">
      <formula>"Complete"</formula>
    </cfRule>
  </conditionalFormatting>
  <dataValidations count="1">
    <dataValidation type="list" allowBlank="1" showInputMessage="1" showErrorMessage="1" sqref="F4:F11">
      <formula1>Status</formula1>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9"/>
  <dimension ref="A1:C23"/>
  <sheetViews>
    <sheetView zoomScalePageLayoutView="0" workbookViewId="0" topLeftCell="A1">
      <selection activeCell="A3" sqref="A3"/>
    </sheetView>
  </sheetViews>
  <sheetFormatPr defaultColWidth="9.140625" defaultRowHeight="15"/>
  <cols>
    <col min="1" max="1" width="18.57421875" style="0" customWidth="1"/>
    <col min="2" max="2" width="66.7109375" style="0" customWidth="1"/>
    <col min="3" max="3" width="53.421875" style="0" customWidth="1"/>
  </cols>
  <sheetData>
    <row r="1" spans="1:3" ht="15">
      <c r="A1" s="18" t="s">
        <v>164</v>
      </c>
      <c r="B1" s="18" t="s">
        <v>102</v>
      </c>
      <c r="C1" s="18" t="s">
        <v>90</v>
      </c>
    </row>
    <row r="2" spans="1:3" ht="15">
      <c r="A2" t="s">
        <v>166</v>
      </c>
      <c r="B2" s="20" t="s">
        <v>238</v>
      </c>
      <c r="C2" t="s">
        <v>103</v>
      </c>
    </row>
    <row r="3" spans="1:3" ht="15">
      <c r="A3" t="s">
        <v>166</v>
      </c>
      <c r="B3" t="s">
        <v>104</v>
      </c>
      <c r="C3" t="s">
        <v>340</v>
      </c>
    </row>
    <row r="4" spans="1:3" ht="15">
      <c r="A4" t="s">
        <v>166</v>
      </c>
      <c r="B4" t="s">
        <v>126</v>
      </c>
      <c r="C4" t="s">
        <v>127</v>
      </c>
    </row>
    <row r="5" spans="1:3" ht="15">
      <c r="A5" t="s">
        <v>182</v>
      </c>
      <c r="B5" s="20" t="s">
        <v>128</v>
      </c>
      <c r="C5" t="s">
        <v>337</v>
      </c>
    </row>
    <row r="6" spans="1:3" ht="15">
      <c r="A6" t="s">
        <v>166</v>
      </c>
      <c r="B6" s="20" t="s">
        <v>241</v>
      </c>
      <c r="C6" t="s">
        <v>129</v>
      </c>
    </row>
    <row r="7" ht="15">
      <c r="A7" t="s">
        <v>166</v>
      </c>
    </row>
    <row r="8" spans="1:3" ht="15">
      <c r="A8" t="s">
        <v>166</v>
      </c>
      <c r="B8" s="20" t="s">
        <v>158</v>
      </c>
      <c r="C8" t="s">
        <v>338</v>
      </c>
    </row>
    <row r="9" spans="1:3" ht="15">
      <c r="A9" t="s">
        <v>166</v>
      </c>
      <c r="B9" t="s">
        <v>159</v>
      </c>
      <c r="C9" t="s">
        <v>162</v>
      </c>
    </row>
    <row r="10" spans="1:2" ht="15">
      <c r="A10" t="s">
        <v>166</v>
      </c>
      <c r="B10" t="s">
        <v>237</v>
      </c>
    </row>
    <row r="12" spans="1:3" ht="15">
      <c r="A12" t="s">
        <v>182</v>
      </c>
      <c r="B12" t="s">
        <v>176</v>
      </c>
      <c r="C12" t="s">
        <v>177</v>
      </c>
    </row>
    <row r="13" spans="1:3" ht="15">
      <c r="A13" t="s">
        <v>182</v>
      </c>
      <c r="B13" t="s">
        <v>178</v>
      </c>
      <c r="C13" t="s">
        <v>339</v>
      </c>
    </row>
    <row r="14" spans="1:3" ht="15">
      <c r="A14" t="s">
        <v>182</v>
      </c>
      <c r="B14" t="s">
        <v>242</v>
      </c>
      <c r="C14" t="s">
        <v>246</v>
      </c>
    </row>
    <row r="15" spans="1:3" ht="15">
      <c r="A15" t="s">
        <v>182</v>
      </c>
      <c r="B15" t="s">
        <v>244</v>
      </c>
      <c r="C15" t="s">
        <v>245</v>
      </c>
    </row>
    <row r="21" spans="1:3" ht="15">
      <c r="A21" t="s">
        <v>165</v>
      </c>
      <c r="B21" t="s">
        <v>163</v>
      </c>
      <c r="C21" t="s">
        <v>167</v>
      </c>
    </row>
    <row r="23" spans="1:3" ht="15">
      <c r="A23" t="s">
        <v>166</v>
      </c>
      <c r="B23" t="s">
        <v>247</v>
      </c>
      <c r="C23" t="s">
        <v>248</v>
      </c>
    </row>
  </sheetData>
  <sheetProtection/>
  <printOptions/>
  <pageMargins left="0.7" right="0.7" top="0.75" bottom="0.75" header="0.3" footer="0.3"/>
  <pageSetup horizontalDpi="200" verticalDpi="200" orientation="portrait" paperSize="9" r:id="rId1"/>
</worksheet>
</file>

<file path=xl/worksheets/sheet13.xml><?xml version="1.0" encoding="utf-8"?>
<worksheet xmlns="http://schemas.openxmlformats.org/spreadsheetml/2006/main" xmlns:r="http://schemas.openxmlformats.org/officeDocument/2006/relationships">
  <sheetPr codeName="Sheet4"/>
  <dimension ref="A1:D27"/>
  <sheetViews>
    <sheetView workbookViewId="0" topLeftCell="A1">
      <selection activeCell="A3" sqref="A3"/>
    </sheetView>
  </sheetViews>
  <sheetFormatPr defaultColWidth="9.140625" defaultRowHeight="15"/>
  <cols>
    <col min="1" max="1" width="12.7109375" style="0" customWidth="1"/>
    <col min="2" max="2" width="56.7109375" style="13" customWidth="1"/>
    <col min="3" max="3" width="68.140625" style="0" customWidth="1"/>
    <col min="4" max="4" width="72.8515625" style="0" bestFit="1" customWidth="1"/>
  </cols>
  <sheetData>
    <row r="1" spans="1:3" s="18" customFormat="1" ht="15">
      <c r="A1" s="18" t="s">
        <v>164</v>
      </c>
      <c r="B1" s="19" t="s">
        <v>130</v>
      </c>
      <c r="C1" s="18" t="s">
        <v>90</v>
      </c>
    </row>
    <row r="2" ht="15">
      <c r="B2" s="19" t="s">
        <v>174</v>
      </c>
    </row>
    <row r="3" spans="1:3" ht="15">
      <c r="A3" t="s">
        <v>166</v>
      </c>
      <c r="B3" s="21" t="s">
        <v>133</v>
      </c>
      <c r="C3" t="s">
        <v>134</v>
      </c>
    </row>
    <row r="4" spans="1:3" ht="15">
      <c r="A4" t="s">
        <v>166</v>
      </c>
      <c r="B4" s="21" t="s">
        <v>135</v>
      </c>
      <c r="C4" t="s">
        <v>136</v>
      </c>
    </row>
    <row r="5" spans="1:3" ht="15">
      <c r="A5" t="s">
        <v>166</v>
      </c>
      <c r="B5" s="21" t="s">
        <v>137</v>
      </c>
      <c r="C5" t="s">
        <v>138</v>
      </c>
    </row>
    <row r="6" spans="1:3" ht="15">
      <c r="A6" t="s">
        <v>166</v>
      </c>
      <c r="B6" s="21" t="s">
        <v>139</v>
      </c>
      <c r="C6" t="s">
        <v>140</v>
      </c>
    </row>
    <row r="7" spans="1:3" ht="15">
      <c r="A7" t="s">
        <v>166</v>
      </c>
      <c r="B7" s="21" t="s">
        <v>141</v>
      </c>
      <c r="C7" t="s">
        <v>142</v>
      </c>
    </row>
    <row r="8" spans="1:3" ht="15">
      <c r="A8" t="s">
        <v>166</v>
      </c>
      <c r="B8" s="21" t="s">
        <v>143</v>
      </c>
      <c r="C8" t="s">
        <v>144</v>
      </c>
    </row>
    <row r="9" spans="1:3" ht="15">
      <c r="A9" t="s">
        <v>166</v>
      </c>
      <c r="B9" s="21" t="s">
        <v>145</v>
      </c>
      <c r="C9" t="s">
        <v>341</v>
      </c>
    </row>
    <row r="10" spans="1:3" ht="15">
      <c r="A10" t="s">
        <v>166</v>
      </c>
      <c r="B10" s="21" t="s">
        <v>146</v>
      </c>
      <c r="C10" t="s">
        <v>147</v>
      </c>
    </row>
    <row r="11" spans="1:4" ht="15">
      <c r="A11" t="s">
        <v>166</v>
      </c>
      <c r="B11" s="21" t="s">
        <v>148</v>
      </c>
      <c r="C11" t="s">
        <v>149</v>
      </c>
      <c r="D11" t="s">
        <v>342</v>
      </c>
    </row>
    <row r="12" spans="1:3" ht="15">
      <c r="A12" t="s">
        <v>166</v>
      </c>
      <c r="B12" s="21" t="s">
        <v>150</v>
      </c>
      <c r="C12" t="s">
        <v>151</v>
      </c>
    </row>
    <row r="13" spans="1:3" ht="15">
      <c r="A13" t="s">
        <v>166</v>
      </c>
      <c r="B13" s="21" t="s">
        <v>152</v>
      </c>
      <c r="C13" t="s">
        <v>153</v>
      </c>
    </row>
    <row r="14" spans="1:3" ht="15">
      <c r="A14" t="s">
        <v>166</v>
      </c>
      <c r="B14" s="13" t="s">
        <v>154</v>
      </c>
      <c r="C14" t="s">
        <v>155</v>
      </c>
    </row>
    <row r="15" spans="1:3" ht="15">
      <c r="A15" t="s">
        <v>166</v>
      </c>
      <c r="B15" s="13" t="s">
        <v>156</v>
      </c>
      <c r="C15" t="s">
        <v>157</v>
      </c>
    </row>
    <row r="16" ht="15">
      <c r="B16" s="19" t="s">
        <v>175</v>
      </c>
    </row>
    <row r="17" spans="1:3" ht="15">
      <c r="A17" t="s">
        <v>166</v>
      </c>
      <c r="B17" s="21" t="s">
        <v>170</v>
      </c>
      <c r="C17" t="s">
        <v>171</v>
      </c>
    </row>
    <row r="18" ht="15">
      <c r="B18" s="21"/>
    </row>
    <row r="19" spans="1:3" ht="15">
      <c r="A19" t="s">
        <v>262</v>
      </c>
      <c r="B19" s="21" t="s">
        <v>239</v>
      </c>
      <c r="C19" t="s">
        <v>171</v>
      </c>
    </row>
    <row r="20" spans="1:3" ht="15">
      <c r="A20" t="s">
        <v>166</v>
      </c>
      <c r="B20" s="21" t="s">
        <v>172</v>
      </c>
      <c r="C20" t="s">
        <v>173</v>
      </c>
    </row>
    <row r="21" spans="1:3" ht="15">
      <c r="A21" t="s">
        <v>166</v>
      </c>
      <c r="B21" s="21" t="s">
        <v>131</v>
      </c>
      <c r="C21" t="s">
        <v>132</v>
      </c>
    </row>
    <row r="22" spans="1:3" ht="15">
      <c r="A22" t="s">
        <v>166</v>
      </c>
      <c r="B22" s="21" t="s">
        <v>160</v>
      </c>
      <c r="C22" t="s">
        <v>132</v>
      </c>
    </row>
    <row r="23" spans="1:3" ht="15">
      <c r="A23" t="s">
        <v>166</v>
      </c>
      <c r="B23" s="21" t="s">
        <v>179</v>
      </c>
      <c r="C23" t="s">
        <v>180</v>
      </c>
    </row>
    <row r="24" spans="1:3" ht="15">
      <c r="A24" t="s">
        <v>181</v>
      </c>
      <c r="B24" s="21" t="s">
        <v>250</v>
      </c>
      <c r="C24" t="s">
        <v>251</v>
      </c>
    </row>
    <row r="25" spans="1:3" ht="15">
      <c r="A25" t="s">
        <v>166</v>
      </c>
      <c r="B25" s="21" t="s">
        <v>252</v>
      </c>
      <c r="C25" t="s">
        <v>253</v>
      </c>
    </row>
    <row r="27" spans="1:3" ht="30">
      <c r="A27" t="s">
        <v>183</v>
      </c>
      <c r="B27" s="13" t="s">
        <v>184</v>
      </c>
      <c r="C27" t="s">
        <v>185</v>
      </c>
    </row>
  </sheetData>
  <sheetProtection/>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6"/>
  <dimension ref="A1:C12"/>
  <sheetViews>
    <sheetView zoomScalePageLayoutView="0" workbookViewId="0" topLeftCell="A1">
      <selection activeCell="B8" sqref="B8"/>
    </sheetView>
  </sheetViews>
  <sheetFormatPr defaultColWidth="9.140625" defaultRowHeight="15"/>
  <cols>
    <col min="1" max="1" width="23.421875" style="0" customWidth="1"/>
    <col min="2" max="2" width="87.57421875" style="0" customWidth="1"/>
  </cols>
  <sheetData>
    <row r="1" spans="1:3" ht="15">
      <c r="A1" t="s">
        <v>164</v>
      </c>
      <c r="B1" t="s">
        <v>168</v>
      </c>
      <c r="C1" t="s">
        <v>90</v>
      </c>
    </row>
    <row r="2" spans="1:3" ht="15">
      <c r="A2" t="s">
        <v>165</v>
      </c>
      <c r="B2" t="s">
        <v>169</v>
      </c>
      <c r="C2" t="s">
        <v>343</v>
      </c>
    </row>
    <row r="4" spans="1:3" ht="15">
      <c r="A4" t="s">
        <v>181</v>
      </c>
      <c r="B4" t="s">
        <v>187</v>
      </c>
      <c r="C4" t="s">
        <v>186</v>
      </c>
    </row>
    <row r="5" spans="1:3" ht="15">
      <c r="A5" t="s">
        <v>181</v>
      </c>
      <c r="B5" t="s">
        <v>188</v>
      </c>
      <c r="C5" t="s">
        <v>344</v>
      </c>
    </row>
    <row r="6" spans="1:3" ht="60">
      <c r="A6" t="s">
        <v>181</v>
      </c>
      <c r="B6" s="13" t="s">
        <v>254</v>
      </c>
      <c r="C6" t="s">
        <v>255</v>
      </c>
    </row>
    <row r="7" ht="15">
      <c r="B7" s="22"/>
    </row>
    <row r="8" ht="15">
      <c r="B8" s="22" t="s">
        <v>240</v>
      </c>
    </row>
    <row r="9" ht="15">
      <c r="C9" s="22"/>
    </row>
    <row r="10" ht="15">
      <c r="C10" s="22"/>
    </row>
    <row r="11" ht="15">
      <c r="C11" s="22"/>
    </row>
    <row r="12" ht="15">
      <c r="B12" s="22"/>
    </row>
  </sheetData>
  <sheetProtection/>
  <printOptions/>
  <pageMargins left="0.7" right="0.7" top="0.75" bottom="0.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Sheet71"/>
  <dimension ref="A1:B104"/>
  <sheetViews>
    <sheetView zoomScalePageLayoutView="0" workbookViewId="0" topLeftCell="A1">
      <selection activeCell="K27" sqref="K27"/>
    </sheetView>
  </sheetViews>
  <sheetFormatPr defaultColWidth="9.140625" defaultRowHeight="15"/>
  <cols>
    <col min="1" max="1" width="16.00390625" style="1" customWidth="1"/>
    <col min="2" max="2" width="28.7109375" style="2" customWidth="1"/>
    <col min="3" max="3" width="20.8515625" style="1" customWidth="1"/>
    <col min="4" max="4" width="9.140625" style="2" customWidth="1"/>
    <col min="5" max="16384" width="9.140625" style="1" customWidth="1"/>
  </cols>
  <sheetData>
    <row r="1" spans="1:2" ht="12">
      <c r="A1" s="1" t="s">
        <v>886</v>
      </c>
      <c r="B1" s="2" t="s">
        <v>887</v>
      </c>
    </row>
    <row r="2" ht="12">
      <c r="B2" s="2" t="s">
        <v>888</v>
      </c>
    </row>
    <row r="5" spans="1:2" ht="12">
      <c r="A5" s="1" t="s">
        <v>889</v>
      </c>
      <c r="B5" s="2" t="s">
        <v>883</v>
      </c>
    </row>
    <row r="6" ht="12">
      <c r="B6" s="2" t="s">
        <v>890</v>
      </c>
    </row>
    <row r="8" spans="1:2" ht="12">
      <c r="A8" s="1" t="s">
        <v>906</v>
      </c>
      <c r="B8" s="2" t="s">
        <v>906</v>
      </c>
    </row>
    <row r="9" ht="12">
      <c r="B9" s="2" t="s">
        <v>923</v>
      </c>
    </row>
    <row r="12" spans="1:2" ht="12">
      <c r="A12" s="1" t="s">
        <v>891</v>
      </c>
      <c r="B12" s="2" t="s">
        <v>892</v>
      </c>
    </row>
    <row r="13" ht="12">
      <c r="B13" s="2" t="s">
        <v>943</v>
      </c>
    </row>
    <row r="14" ht="12">
      <c r="B14" s="2" t="s">
        <v>942</v>
      </c>
    </row>
    <row r="15" ht="12">
      <c r="B15" s="2" t="s">
        <v>950</v>
      </c>
    </row>
    <row r="16" ht="12">
      <c r="B16" s="2" t="s">
        <v>940</v>
      </c>
    </row>
    <row r="17" ht="12">
      <c r="B17" s="2" t="s">
        <v>941</v>
      </c>
    </row>
    <row r="18" ht="12">
      <c r="B18" s="2" t="s">
        <v>893</v>
      </c>
    </row>
    <row r="20" spans="1:2" ht="12">
      <c r="A20" s="1" t="s">
        <v>894</v>
      </c>
      <c r="B20" s="2" t="s">
        <v>895</v>
      </c>
    </row>
    <row r="21" ht="12">
      <c r="B21" s="2" t="s">
        <v>896</v>
      </c>
    </row>
    <row r="23" spans="1:2" ht="12">
      <c r="A23" s="1" t="s">
        <v>933</v>
      </c>
      <c r="B23" s="2" t="s">
        <v>944</v>
      </c>
    </row>
    <row r="24" ht="12">
      <c r="B24" s="2" t="s">
        <v>893</v>
      </c>
    </row>
    <row r="26" spans="1:2" ht="12">
      <c r="A26" s="1" t="s">
        <v>897</v>
      </c>
      <c r="B26" s="2" t="s">
        <v>935</v>
      </c>
    </row>
    <row r="27" ht="12">
      <c r="B27" s="2">
        <v>5.2</v>
      </c>
    </row>
    <row r="28" ht="12">
      <c r="B28" s="2" t="s">
        <v>893</v>
      </c>
    </row>
    <row r="30" spans="1:2" ht="12">
      <c r="A30" s="1" t="s">
        <v>900</v>
      </c>
      <c r="B30" s="3" t="s">
        <v>901</v>
      </c>
    </row>
    <row r="31" ht="12">
      <c r="B31" s="3" t="s">
        <v>902</v>
      </c>
    </row>
    <row r="32" ht="12">
      <c r="B32" s="3" t="s">
        <v>937</v>
      </c>
    </row>
    <row r="33" ht="12">
      <c r="B33" s="2" t="s">
        <v>893</v>
      </c>
    </row>
    <row r="35" spans="1:2" ht="12">
      <c r="A35" s="1" t="s">
        <v>899</v>
      </c>
      <c r="B35" s="3">
        <v>2</v>
      </c>
    </row>
    <row r="36" ht="12">
      <c r="B36" s="3">
        <v>3</v>
      </c>
    </row>
    <row r="37" ht="12">
      <c r="B37" s="2" t="s">
        <v>893</v>
      </c>
    </row>
    <row r="39" spans="1:2" ht="12">
      <c r="A39" s="1" t="s">
        <v>898</v>
      </c>
      <c r="B39" s="2">
        <v>3</v>
      </c>
    </row>
    <row r="40" ht="12">
      <c r="B40" s="2">
        <v>4</v>
      </c>
    </row>
    <row r="41" ht="12">
      <c r="B41" s="2" t="s">
        <v>893</v>
      </c>
    </row>
    <row r="43" spans="1:2" ht="12">
      <c r="A43" s="1" t="s">
        <v>951</v>
      </c>
      <c r="B43" s="2" t="s">
        <v>954</v>
      </c>
    </row>
    <row r="44" ht="12">
      <c r="B44" s="2" t="s">
        <v>953</v>
      </c>
    </row>
    <row r="45" ht="12">
      <c r="B45" s="2" t="s">
        <v>893</v>
      </c>
    </row>
    <row r="47" spans="1:2" ht="12">
      <c r="A47" s="1" t="s">
        <v>952</v>
      </c>
      <c r="B47" s="2" t="s">
        <v>938</v>
      </c>
    </row>
    <row r="48" ht="12">
      <c r="B48" s="2" t="s">
        <v>939</v>
      </c>
    </row>
    <row r="49" ht="12">
      <c r="B49" s="2" t="s">
        <v>936</v>
      </c>
    </row>
    <row r="50" ht="12">
      <c r="B50" s="2" t="s">
        <v>893</v>
      </c>
    </row>
    <row r="53" spans="1:2" ht="12">
      <c r="A53" s="10" t="s">
        <v>921</v>
      </c>
      <c r="B53" s="16"/>
    </row>
    <row r="54" spans="1:2" ht="12">
      <c r="A54" s="10"/>
      <c r="B54" s="16" t="s">
        <v>919</v>
      </c>
    </row>
    <row r="55" spans="1:2" ht="12">
      <c r="A55" s="10"/>
      <c r="B55" s="16" t="s">
        <v>920</v>
      </c>
    </row>
    <row r="56" spans="1:2" ht="12">
      <c r="A56" s="10"/>
      <c r="B56" s="16" t="s">
        <v>893</v>
      </c>
    </row>
    <row r="57" spans="1:2" ht="12">
      <c r="A57" s="10" t="s">
        <v>924</v>
      </c>
      <c r="B57" s="16"/>
    </row>
    <row r="58" spans="1:2" ht="12">
      <c r="A58" s="10"/>
      <c r="B58" s="17">
        <v>4</v>
      </c>
    </row>
    <row r="59" spans="1:2" ht="12">
      <c r="A59" s="10"/>
      <c r="B59" s="16">
        <v>5.2</v>
      </c>
    </row>
    <row r="60" spans="1:2" ht="12">
      <c r="A60" s="10"/>
      <c r="B60" s="16" t="s">
        <v>893</v>
      </c>
    </row>
    <row r="61" spans="1:2" ht="12">
      <c r="A61" s="10"/>
      <c r="B61" s="17"/>
    </row>
    <row r="62" spans="1:2" ht="12">
      <c r="A62" s="10"/>
      <c r="B62" s="16"/>
    </row>
    <row r="63" spans="1:2" ht="12">
      <c r="A63" s="10" t="s">
        <v>903</v>
      </c>
      <c r="B63" s="16"/>
    </row>
    <row r="64" spans="1:2" ht="12">
      <c r="A64" s="10"/>
      <c r="B64" s="16" t="s">
        <v>904</v>
      </c>
    </row>
    <row r="65" spans="1:2" ht="12">
      <c r="A65" s="10"/>
      <c r="B65" s="16" t="s">
        <v>905</v>
      </c>
    </row>
    <row r="66" spans="1:2" ht="12">
      <c r="A66" s="10"/>
      <c r="B66" s="16"/>
    </row>
    <row r="67" spans="1:2" ht="12">
      <c r="A67" s="10" t="s">
        <v>908</v>
      </c>
      <c r="B67" s="16"/>
    </row>
    <row r="68" spans="1:2" ht="12">
      <c r="A68" s="10"/>
      <c r="B68" s="16" t="s">
        <v>909</v>
      </c>
    </row>
    <row r="69" spans="1:2" ht="12">
      <c r="A69" s="10"/>
      <c r="B69" s="16" t="s">
        <v>910</v>
      </c>
    </row>
    <row r="70" spans="1:2" ht="12">
      <c r="A70" s="10"/>
      <c r="B70" s="16" t="s">
        <v>911</v>
      </c>
    </row>
    <row r="71" spans="1:2" ht="12">
      <c r="A71" s="10"/>
      <c r="B71" s="16"/>
    </row>
    <row r="72" spans="1:2" ht="12">
      <c r="A72" s="10" t="s">
        <v>934</v>
      </c>
      <c r="B72" s="16"/>
    </row>
    <row r="73" spans="1:2" ht="12">
      <c r="A73" s="10"/>
      <c r="B73" s="16">
        <v>4.1</v>
      </c>
    </row>
    <row r="74" spans="1:2" ht="12">
      <c r="A74" s="10"/>
      <c r="B74" s="17">
        <v>5.2</v>
      </c>
    </row>
    <row r="75" spans="1:2" ht="12">
      <c r="A75" s="10"/>
      <c r="B75" s="16" t="s">
        <v>893</v>
      </c>
    </row>
    <row r="76" spans="1:2" ht="12">
      <c r="A76" s="10"/>
      <c r="B76" s="16"/>
    </row>
    <row r="77" spans="1:2" ht="12">
      <c r="A77" s="10" t="s">
        <v>945</v>
      </c>
      <c r="B77" s="16"/>
    </row>
    <row r="78" spans="1:2" ht="12">
      <c r="A78" s="10"/>
      <c r="B78" s="16">
        <v>5.2</v>
      </c>
    </row>
    <row r="79" spans="1:2" ht="12">
      <c r="A79" s="10"/>
      <c r="B79" s="16" t="s">
        <v>893</v>
      </c>
    </row>
    <row r="80" spans="1:2" ht="12">
      <c r="A80" s="10"/>
      <c r="B80" s="16"/>
    </row>
    <row r="81" spans="1:2" ht="12">
      <c r="A81" s="10" t="s">
        <v>946</v>
      </c>
      <c r="B81" s="16"/>
    </row>
    <row r="82" spans="1:2" ht="12">
      <c r="A82" s="10"/>
      <c r="B82" s="16" t="s">
        <v>947</v>
      </c>
    </row>
    <row r="83" spans="1:2" ht="12">
      <c r="A83" s="10"/>
      <c r="B83" s="16" t="s">
        <v>893</v>
      </c>
    </row>
    <row r="84" spans="1:2" ht="12">
      <c r="A84" s="10"/>
      <c r="B84" s="16"/>
    </row>
    <row r="85" spans="1:2" ht="12">
      <c r="A85" s="10" t="s">
        <v>948</v>
      </c>
      <c r="B85" s="16"/>
    </row>
    <row r="86" spans="1:2" ht="12">
      <c r="A86" s="10"/>
      <c r="B86" s="16" t="s">
        <v>949</v>
      </c>
    </row>
    <row r="87" spans="1:2" ht="12">
      <c r="A87" s="10"/>
      <c r="B87" s="16" t="s">
        <v>893</v>
      </c>
    </row>
    <row r="88" spans="1:2" ht="12">
      <c r="A88" s="14"/>
      <c r="B88" s="15"/>
    </row>
    <row r="90" ht="12">
      <c r="A90" s="1" t="s">
        <v>78</v>
      </c>
    </row>
    <row r="91" ht="12">
      <c r="B91" s="2" t="s">
        <v>79</v>
      </c>
    </row>
    <row r="92" ht="12">
      <c r="B92" s="2" t="s">
        <v>80</v>
      </c>
    </row>
    <row r="93" ht="12">
      <c r="B93" s="2" t="s">
        <v>81</v>
      </c>
    </row>
    <row r="94" ht="12">
      <c r="B94" s="2" t="s">
        <v>82</v>
      </c>
    </row>
    <row r="96" spans="1:2" ht="12">
      <c r="A96" s="1" t="s">
        <v>197</v>
      </c>
      <c r="B96" s="2" t="s">
        <v>190</v>
      </c>
    </row>
    <row r="97" ht="12">
      <c r="B97" s="2" t="s">
        <v>191</v>
      </c>
    </row>
    <row r="98" ht="12">
      <c r="B98" s="2" t="s">
        <v>192</v>
      </c>
    </row>
    <row r="99" ht="12">
      <c r="B99" s="2" t="s">
        <v>193</v>
      </c>
    </row>
    <row r="100" ht="12">
      <c r="B100" s="2" t="s">
        <v>194</v>
      </c>
    </row>
    <row r="101" ht="12">
      <c r="B101" s="2" t="s">
        <v>195</v>
      </c>
    </row>
    <row r="102" ht="12">
      <c r="B102" s="2" t="s">
        <v>196</v>
      </c>
    </row>
    <row r="104" spans="1:2" ht="12">
      <c r="A104" s="1" t="s">
        <v>419</v>
      </c>
      <c r="B104" s="2" t="s">
        <v>420</v>
      </c>
    </row>
  </sheetData>
  <sheetProtection selectLockedCell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B1:G304"/>
  <sheetViews>
    <sheetView zoomScalePageLayoutView="0" workbookViewId="0" topLeftCell="A202">
      <selection activeCell="G62" sqref="G62"/>
    </sheetView>
  </sheetViews>
  <sheetFormatPr defaultColWidth="9.140625" defaultRowHeight="15"/>
  <cols>
    <col min="1" max="1" width="1.57421875" style="77" customWidth="1"/>
    <col min="2" max="2" width="8.140625" style="77" customWidth="1"/>
    <col min="3" max="3" width="44.140625" style="82" customWidth="1"/>
    <col min="4" max="4" width="52.57421875" style="83" customWidth="1"/>
    <col min="5" max="5" width="58.140625" style="82" customWidth="1"/>
    <col min="6" max="6" width="3.00390625" style="77" customWidth="1"/>
    <col min="7" max="7" width="45.57421875" style="77" customWidth="1"/>
    <col min="8" max="16384" width="9.140625" style="77" customWidth="1"/>
  </cols>
  <sheetData>
    <row r="1" spans="2:5" s="54" customFormat="1" ht="12.75">
      <c r="B1" s="54" t="s">
        <v>884</v>
      </c>
      <c r="C1" s="55" t="s">
        <v>876</v>
      </c>
      <c r="D1" s="56" t="s">
        <v>877</v>
      </c>
      <c r="E1" s="55" t="s">
        <v>878</v>
      </c>
    </row>
    <row r="2" spans="3:5" s="54" customFormat="1" ht="13.5" thickBot="1">
      <c r="C2" s="55"/>
      <c r="D2" s="55"/>
      <c r="E2" s="55"/>
    </row>
    <row r="3" spans="2:7" s="54" customFormat="1" ht="12.75">
      <c r="B3" s="217" t="s">
        <v>926</v>
      </c>
      <c r="C3" s="218"/>
      <c r="D3" s="60"/>
      <c r="E3" s="61"/>
      <c r="G3" s="57" t="s">
        <v>589</v>
      </c>
    </row>
    <row r="4" spans="2:7" s="54" customFormat="1" ht="12.75">
      <c r="B4" s="62"/>
      <c r="C4" s="63" t="s">
        <v>349</v>
      </c>
      <c r="D4" s="57" t="s">
        <v>883</v>
      </c>
      <c r="E4" s="64"/>
      <c r="G4" s="58" t="s">
        <v>591</v>
      </c>
    </row>
    <row r="5" spans="2:7" s="54" customFormat="1" ht="12.75">
      <c r="B5" s="62"/>
      <c r="C5" s="63" t="s">
        <v>350</v>
      </c>
      <c r="D5" s="57" t="s">
        <v>883</v>
      </c>
      <c r="E5" s="64"/>
      <c r="G5" s="59" t="s">
        <v>590</v>
      </c>
    </row>
    <row r="6" spans="2:5" s="54" customFormat="1" ht="38.25">
      <c r="B6" s="62"/>
      <c r="C6" s="63" t="s">
        <v>620</v>
      </c>
      <c r="D6" s="180">
        <v>500</v>
      </c>
      <c r="E6" s="64" t="s">
        <v>283</v>
      </c>
    </row>
    <row r="7" spans="2:5" s="54" customFormat="1" ht="12.75">
      <c r="B7" s="62"/>
      <c r="C7" s="63"/>
      <c r="D7" s="63"/>
      <c r="E7" s="64"/>
    </row>
    <row r="8" spans="2:5" s="54" customFormat="1" ht="12.75">
      <c r="B8" s="65"/>
      <c r="C8" s="63" t="s">
        <v>955</v>
      </c>
      <c r="D8" s="57" t="s">
        <v>883</v>
      </c>
      <c r="E8" s="64" t="s">
        <v>401</v>
      </c>
    </row>
    <row r="9" spans="2:5" s="54" customFormat="1" ht="25.5">
      <c r="B9" s="65"/>
      <c r="C9" s="63" t="s">
        <v>618</v>
      </c>
      <c r="D9" s="57" t="s">
        <v>883</v>
      </c>
      <c r="E9" s="64" t="s">
        <v>639</v>
      </c>
    </row>
    <row r="10" spans="2:5" s="54" customFormat="1" ht="25.5">
      <c r="B10" s="65"/>
      <c r="C10" s="63" t="s">
        <v>638</v>
      </c>
      <c r="D10" s="57" t="s">
        <v>883</v>
      </c>
      <c r="E10" s="64" t="s">
        <v>640</v>
      </c>
    </row>
    <row r="11" spans="2:5" s="54" customFormat="1" ht="25.5">
      <c r="B11" s="65"/>
      <c r="C11" s="63" t="s">
        <v>284</v>
      </c>
      <c r="D11" s="57" t="s">
        <v>883</v>
      </c>
      <c r="E11" s="64" t="s">
        <v>298</v>
      </c>
    </row>
    <row r="12" spans="2:5" s="54" customFormat="1" ht="12.75">
      <c r="B12" s="65"/>
      <c r="C12" s="66" t="s">
        <v>961</v>
      </c>
      <c r="D12" s="57" t="s">
        <v>890</v>
      </c>
      <c r="E12" s="64" t="s">
        <v>275</v>
      </c>
    </row>
    <row r="13" spans="2:5" s="54" customFormat="1" ht="13.5" customHeight="1">
      <c r="B13" s="65"/>
      <c r="C13" s="66" t="s">
        <v>962</v>
      </c>
      <c r="D13" s="57" t="s">
        <v>890</v>
      </c>
      <c r="E13" s="64" t="s">
        <v>285</v>
      </c>
    </row>
    <row r="14" spans="2:5" s="54" customFormat="1" ht="25.5">
      <c r="B14" s="65"/>
      <c r="C14" s="66" t="s">
        <v>963</v>
      </c>
      <c r="D14" s="57" t="s">
        <v>890</v>
      </c>
      <c r="E14" s="64" t="s">
        <v>299</v>
      </c>
    </row>
    <row r="15" spans="2:5" s="54" customFormat="1" ht="12.75">
      <c r="B15" s="65"/>
      <c r="C15" s="66" t="s">
        <v>964</v>
      </c>
      <c r="D15" s="57" t="s">
        <v>890</v>
      </c>
      <c r="E15" s="64" t="s">
        <v>404</v>
      </c>
    </row>
    <row r="16" spans="2:5" s="54" customFormat="1" ht="12.75">
      <c r="B16" s="65"/>
      <c r="C16" s="67" t="s">
        <v>619</v>
      </c>
      <c r="D16" s="57" t="s">
        <v>890</v>
      </c>
      <c r="E16" s="64" t="s">
        <v>405</v>
      </c>
    </row>
    <row r="17" spans="2:5" s="54" customFormat="1" ht="12.75">
      <c r="B17" s="65"/>
      <c r="C17" s="67" t="s">
        <v>625</v>
      </c>
      <c r="D17" s="57" t="s">
        <v>890</v>
      </c>
      <c r="E17" s="64" t="s">
        <v>406</v>
      </c>
    </row>
    <row r="18" spans="2:5" s="54" customFormat="1" ht="12.75">
      <c r="B18" s="65"/>
      <c r="C18" s="67"/>
      <c r="D18" s="63"/>
      <c r="E18" s="64"/>
    </row>
    <row r="19" spans="2:5" s="54" customFormat="1" ht="12.75">
      <c r="B19" s="65"/>
      <c r="C19" s="67" t="s">
        <v>965</v>
      </c>
      <c r="D19" s="57" t="s">
        <v>883</v>
      </c>
      <c r="E19" s="64" t="s">
        <v>626</v>
      </c>
    </row>
    <row r="20" spans="2:5" s="54" customFormat="1" ht="12.75">
      <c r="B20" s="65"/>
      <c r="C20" s="67" t="s">
        <v>966</v>
      </c>
      <c r="D20" s="57" t="s">
        <v>890</v>
      </c>
      <c r="E20" s="64" t="s">
        <v>276</v>
      </c>
    </row>
    <row r="21" spans="2:5" s="54" customFormat="1" ht="27.75" customHeight="1">
      <c r="B21" s="65"/>
      <c r="C21" s="205" t="s">
        <v>300</v>
      </c>
      <c r="D21" s="57" t="s">
        <v>883</v>
      </c>
      <c r="E21" s="64" t="s">
        <v>301</v>
      </c>
    </row>
    <row r="22" spans="2:5" s="54" customFormat="1" ht="12.75">
      <c r="B22" s="65"/>
      <c r="C22" s="67" t="s">
        <v>967</v>
      </c>
      <c r="D22" s="57" t="s">
        <v>883</v>
      </c>
      <c r="E22" s="64" t="s">
        <v>277</v>
      </c>
    </row>
    <row r="23" spans="2:5" s="54" customFormat="1" ht="13.5" thickBot="1">
      <c r="B23" s="68"/>
      <c r="C23" s="69" t="s">
        <v>968</v>
      </c>
      <c r="D23" s="70" t="s">
        <v>890</v>
      </c>
      <c r="E23" s="71" t="s">
        <v>407</v>
      </c>
    </row>
    <row r="24" spans="2:5" s="54" customFormat="1" ht="12.75">
      <c r="B24" s="72"/>
      <c r="C24" s="73"/>
      <c r="D24" s="74"/>
      <c r="E24" s="55"/>
    </row>
    <row r="25" spans="3:5" s="54" customFormat="1" ht="13.5" thickBot="1">
      <c r="C25" s="55"/>
      <c r="D25" s="56"/>
      <c r="E25" s="55"/>
    </row>
    <row r="26" spans="2:5" ht="12.75">
      <c r="B26" s="215" t="s">
        <v>927</v>
      </c>
      <c r="C26" s="216"/>
      <c r="D26" s="75"/>
      <c r="E26" s="76"/>
    </row>
    <row r="27" spans="2:5" ht="25.5">
      <c r="B27" s="78"/>
      <c r="C27" s="66" t="s">
        <v>928</v>
      </c>
      <c r="D27" s="57" t="s">
        <v>408</v>
      </c>
      <c r="E27" s="64" t="s">
        <v>105</v>
      </c>
    </row>
    <row r="28" spans="2:5" ht="13.5" thickBot="1">
      <c r="B28" s="79"/>
      <c r="C28" s="80" t="s">
        <v>929</v>
      </c>
      <c r="D28" s="70" t="s">
        <v>415</v>
      </c>
      <c r="E28" s="71" t="s">
        <v>597</v>
      </c>
    </row>
    <row r="29" ht="13.5" thickBot="1"/>
    <row r="30" spans="2:5" ht="12.75">
      <c r="B30" s="215" t="s">
        <v>416</v>
      </c>
      <c r="C30" s="216"/>
      <c r="D30" s="75"/>
      <c r="E30" s="76"/>
    </row>
    <row r="31" spans="2:5" ht="12.75">
      <c r="B31" s="78"/>
      <c r="C31" s="66" t="s">
        <v>930</v>
      </c>
      <c r="D31" s="57" t="s">
        <v>403</v>
      </c>
      <c r="E31" s="64" t="s">
        <v>598</v>
      </c>
    </row>
    <row r="32" spans="2:5" ht="13.5" thickBot="1">
      <c r="B32" s="79"/>
      <c r="C32" s="80" t="s">
        <v>931</v>
      </c>
      <c r="D32" s="70" t="s">
        <v>527</v>
      </c>
      <c r="E32" s="71" t="s">
        <v>599</v>
      </c>
    </row>
    <row r="33" ht="13.5" thickBot="1"/>
    <row r="34" spans="2:5" ht="12.75">
      <c r="B34" s="215" t="s">
        <v>286</v>
      </c>
      <c r="C34" s="216"/>
      <c r="D34" s="85"/>
      <c r="E34" s="86"/>
    </row>
    <row r="35" spans="2:5" ht="12.75">
      <c r="B35" s="78"/>
      <c r="C35" s="66" t="s">
        <v>881</v>
      </c>
      <c r="D35" s="57" t="s">
        <v>414</v>
      </c>
      <c r="E35" s="64" t="s">
        <v>106</v>
      </c>
    </row>
    <row r="36" spans="2:5" ht="12.75">
      <c r="B36" s="78"/>
      <c r="C36" s="66" t="s">
        <v>932</v>
      </c>
      <c r="D36" s="57" t="s">
        <v>402</v>
      </c>
      <c r="E36" s="64" t="s">
        <v>107</v>
      </c>
    </row>
    <row r="37" spans="2:5" ht="12.75">
      <c r="B37" s="91"/>
      <c r="C37" s="92"/>
      <c r="D37" s="88"/>
      <c r="E37" s="89"/>
    </row>
    <row r="38" spans="2:5" ht="12.75">
      <c r="B38" s="90"/>
      <c r="C38" s="66" t="s">
        <v>609</v>
      </c>
      <c r="D38" s="57" t="s">
        <v>520</v>
      </c>
      <c r="E38" s="64" t="s">
        <v>108</v>
      </c>
    </row>
    <row r="39" spans="2:5" ht="12.75">
      <c r="B39" s="90"/>
      <c r="C39" s="66" t="s">
        <v>610</v>
      </c>
      <c r="D39" s="57" t="s">
        <v>913</v>
      </c>
      <c r="E39" s="64" t="s">
        <v>109</v>
      </c>
    </row>
    <row r="40" spans="2:5" ht="12.75">
      <c r="B40" s="78"/>
      <c r="C40" s="66"/>
      <c r="D40" s="66"/>
      <c r="E40" s="84"/>
    </row>
    <row r="41" spans="2:5" ht="12.75">
      <c r="B41" s="78"/>
      <c r="C41" s="66" t="s">
        <v>611</v>
      </c>
      <c r="D41" s="57" t="s">
        <v>521</v>
      </c>
      <c r="E41" s="64" t="s">
        <v>110</v>
      </c>
    </row>
    <row r="42" spans="2:5" ht="12.75">
      <c r="B42" s="78"/>
      <c r="C42" s="66" t="s">
        <v>612</v>
      </c>
      <c r="D42" s="57" t="s">
        <v>916</v>
      </c>
      <c r="E42" s="64" t="s">
        <v>111</v>
      </c>
    </row>
    <row r="43" spans="2:5" ht="12.75">
      <c r="B43" s="78"/>
      <c r="C43" s="66"/>
      <c r="D43" s="66"/>
      <c r="E43" s="84"/>
    </row>
    <row r="44" spans="2:5" ht="12.75">
      <c r="B44" s="78"/>
      <c r="C44" s="66" t="s">
        <v>287</v>
      </c>
      <c r="D44" s="57" t="s">
        <v>427</v>
      </c>
      <c r="E44" s="64" t="s">
        <v>112</v>
      </c>
    </row>
    <row r="45" spans="2:5" ht="12.75">
      <c r="B45" s="78"/>
      <c r="C45" s="66" t="s">
        <v>288</v>
      </c>
      <c r="D45" s="57" t="s">
        <v>522</v>
      </c>
      <c r="E45" s="64" t="s">
        <v>113</v>
      </c>
    </row>
    <row r="46" spans="2:5" ht="12.75">
      <c r="B46" s="78"/>
      <c r="C46" s="66" t="s">
        <v>289</v>
      </c>
      <c r="D46" s="57" t="s">
        <v>409</v>
      </c>
      <c r="E46" s="64" t="s">
        <v>111</v>
      </c>
    </row>
    <row r="47" spans="2:5" ht="12.75">
      <c r="B47" s="78"/>
      <c r="C47" s="66" t="s">
        <v>290</v>
      </c>
      <c r="D47" s="160" t="str">
        <f>CONCATENATE("craft/craft01")</f>
        <v>craft/craft01</v>
      </c>
      <c r="E47" s="64" t="s">
        <v>291</v>
      </c>
    </row>
    <row r="48" spans="2:5" ht="13.5" thickBot="1">
      <c r="B48" s="79"/>
      <c r="C48" s="80" t="s">
        <v>292</v>
      </c>
      <c r="D48" s="167" t="str">
        <f>CONCATENATE("root/root01")</f>
        <v>root/root01</v>
      </c>
      <c r="E48" s="71" t="s">
        <v>291</v>
      </c>
    </row>
    <row r="49" spans="2:5" ht="13.5" thickBot="1">
      <c r="B49" s="99"/>
      <c r="C49" s="100"/>
      <c r="D49" s="100"/>
      <c r="E49" s="101"/>
    </row>
    <row r="50" spans="2:5" ht="12.75">
      <c r="B50" s="165" t="s">
        <v>608</v>
      </c>
      <c r="C50" s="166"/>
      <c r="D50" s="157"/>
      <c r="E50" s="158"/>
    </row>
    <row r="51" spans="2:5" ht="39" thickBot="1">
      <c r="B51" s="79"/>
      <c r="C51" s="80" t="s">
        <v>75</v>
      </c>
      <c r="D51" s="70"/>
      <c r="E51" s="71" t="s">
        <v>114</v>
      </c>
    </row>
    <row r="52" spans="2:5" ht="12.75">
      <c r="B52" s="164"/>
      <c r="C52" s="87"/>
      <c r="D52" s="87"/>
      <c r="E52" s="87"/>
    </row>
    <row r="53" spans="2:5" ht="13.5" thickBot="1">
      <c r="B53" s="164"/>
      <c r="C53" s="87"/>
      <c r="D53" s="87"/>
      <c r="E53" s="87"/>
    </row>
    <row r="54" spans="2:5" ht="12.75">
      <c r="B54" s="213" t="s">
        <v>293</v>
      </c>
      <c r="C54" s="214"/>
      <c r="D54" s="157"/>
      <c r="E54" s="158" t="s">
        <v>115</v>
      </c>
    </row>
    <row r="55" spans="2:5" ht="12.75">
      <c r="B55" s="90"/>
      <c r="C55" s="66" t="s">
        <v>539</v>
      </c>
      <c r="D55" s="57" t="s">
        <v>540</v>
      </c>
      <c r="E55" s="64" t="s">
        <v>613</v>
      </c>
    </row>
    <row r="56" spans="2:5" ht="12.75">
      <c r="B56" s="90"/>
      <c r="C56" s="66" t="s">
        <v>541</v>
      </c>
      <c r="D56" s="57" t="s">
        <v>542</v>
      </c>
      <c r="E56" s="64" t="s">
        <v>614</v>
      </c>
    </row>
    <row r="57" spans="2:5" ht="12.75">
      <c r="B57" s="90"/>
      <c r="C57" s="66" t="s">
        <v>543</v>
      </c>
      <c r="D57" s="57" t="s">
        <v>544</v>
      </c>
      <c r="E57" s="64" t="s">
        <v>615</v>
      </c>
    </row>
    <row r="58" spans="2:5" ht="13.5" thickBot="1">
      <c r="B58" s="159"/>
      <c r="C58" s="80" t="s">
        <v>545</v>
      </c>
      <c r="D58" s="70" t="s">
        <v>546</v>
      </c>
      <c r="E58" s="64" t="s">
        <v>613</v>
      </c>
    </row>
    <row r="59" spans="2:5" ht="12.75">
      <c r="B59" s="164"/>
      <c r="C59" s="171"/>
      <c r="D59" s="169"/>
      <c r="E59" s="87"/>
    </row>
    <row r="60" spans="2:6" ht="13.5" thickBot="1">
      <c r="B60" s="168"/>
      <c r="C60" s="87"/>
      <c r="D60" s="170"/>
      <c r="E60" s="87"/>
      <c r="F60" s="164"/>
    </row>
    <row r="61" spans="2:5" ht="12.75">
      <c r="B61" s="161" t="s">
        <v>294</v>
      </c>
      <c r="C61" s="75"/>
      <c r="D61" s="162"/>
      <c r="E61" s="76"/>
    </row>
    <row r="62" spans="2:5" ht="165.75">
      <c r="B62" s="78"/>
      <c r="C62" s="66" t="s">
        <v>956</v>
      </c>
      <c r="D62" s="57" t="s">
        <v>548</v>
      </c>
      <c r="E62" s="84" t="s">
        <v>579</v>
      </c>
    </row>
    <row r="63" spans="2:5" ht="25.5">
      <c r="B63" s="78"/>
      <c r="C63" s="66" t="s">
        <v>957</v>
      </c>
      <c r="D63" s="57" t="s">
        <v>958</v>
      </c>
      <c r="E63" s="84" t="s">
        <v>116</v>
      </c>
    </row>
    <row r="64" spans="2:5" ht="12.75">
      <c r="B64" s="78"/>
      <c r="C64" s="66" t="s">
        <v>959</v>
      </c>
      <c r="D64" s="57" t="s">
        <v>85</v>
      </c>
      <c r="E64" s="84" t="s">
        <v>117</v>
      </c>
    </row>
    <row r="65" spans="2:5" ht="13.5" thickBot="1">
      <c r="B65" s="79"/>
      <c r="C65" s="210" t="s">
        <v>282</v>
      </c>
      <c r="D65" s="70" t="s">
        <v>519</v>
      </c>
      <c r="E65" s="81" t="s">
        <v>348</v>
      </c>
    </row>
    <row r="66" spans="2:6" ht="12.75">
      <c r="B66" s="164"/>
      <c r="C66" s="87"/>
      <c r="D66" s="77"/>
      <c r="E66" s="87"/>
      <c r="F66" s="164"/>
    </row>
    <row r="67" spans="2:6" ht="13.5" thickBot="1">
      <c r="B67" s="164"/>
      <c r="C67" s="87"/>
      <c r="D67" s="88"/>
      <c r="E67" s="87"/>
      <c r="F67" s="164"/>
    </row>
    <row r="68" spans="2:5" ht="12.75">
      <c r="B68" s="161" t="s">
        <v>0</v>
      </c>
      <c r="C68" s="75"/>
      <c r="D68" s="162"/>
      <c r="E68" s="76"/>
    </row>
    <row r="69" spans="2:5" ht="12.75">
      <c r="B69" s="163"/>
      <c r="C69" s="66" t="s">
        <v>474</v>
      </c>
      <c r="D69" s="57" t="s">
        <v>475</v>
      </c>
      <c r="E69" s="84" t="s">
        <v>616</v>
      </c>
    </row>
    <row r="70" spans="2:5" ht="12.75">
      <c r="B70" s="78"/>
      <c r="C70" s="66" t="s">
        <v>1</v>
      </c>
      <c r="D70" s="57" t="s">
        <v>410</v>
      </c>
      <c r="E70" s="84" t="s">
        <v>617</v>
      </c>
    </row>
    <row r="71" spans="2:5" ht="12.75">
      <c r="B71" s="78"/>
      <c r="C71" s="209" t="s">
        <v>74</v>
      </c>
      <c r="D71" s="57" t="s">
        <v>479</v>
      </c>
      <c r="E71" s="84" t="s">
        <v>835</v>
      </c>
    </row>
    <row r="72" spans="2:5" ht="12.75">
      <c r="B72" s="78"/>
      <c r="C72" s="209" t="s">
        <v>604</v>
      </c>
      <c r="D72" s="57" t="s">
        <v>189</v>
      </c>
      <c r="E72" s="84" t="s">
        <v>123</v>
      </c>
    </row>
    <row r="73" spans="2:5" ht="25.5">
      <c r="B73" s="78"/>
      <c r="C73" s="66" t="s">
        <v>605</v>
      </c>
      <c r="D73" s="57" t="s">
        <v>411</v>
      </c>
      <c r="E73" s="84" t="s">
        <v>122</v>
      </c>
    </row>
    <row r="74" spans="2:5" ht="25.5">
      <c r="B74" s="78"/>
      <c r="C74" s="66" t="s">
        <v>606</v>
      </c>
      <c r="D74" s="57" t="s">
        <v>412</v>
      </c>
      <c r="E74" s="84" t="s">
        <v>124</v>
      </c>
    </row>
    <row r="75" spans="2:5" ht="12.75">
      <c r="B75" s="78"/>
      <c r="C75" s="66" t="s">
        <v>5</v>
      </c>
      <c r="D75" s="57" t="s">
        <v>883</v>
      </c>
      <c r="E75" s="84"/>
    </row>
    <row r="76" spans="2:5" ht="25.5">
      <c r="B76" s="78"/>
      <c r="C76" s="66" t="s">
        <v>278</v>
      </c>
      <c r="D76" s="57" t="s">
        <v>89</v>
      </c>
      <c r="E76" s="84" t="s">
        <v>118</v>
      </c>
    </row>
    <row r="77" spans="2:5" ht="25.5">
      <c r="B77" s="78"/>
      <c r="C77" s="66" t="s">
        <v>279</v>
      </c>
      <c r="D77" s="57" t="s">
        <v>89</v>
      </c>
      <c r="E77" s="84" t="s">
        <v>119</v>
      </c>
    </row>
    <row r="78" spans="2:5" ht="51">
      <c r="B78" s="78"/>
      <c r="C78" s="66" t="s">
        <v>271</v>
      </c>
      <c r="D78" s="57" t="s">
        <v>86</v>
      </c>
      <c r="E78" s="84" t="s">
        <v>121</v>
      </c>
    </row>
    <row r="79" spans="2:5" ht="26.25" thickBot="1">
      <c r="B79" s="79"/>
      <c r="C79" s="80" t="s">
        <v>280</v>
      </c>
      <c r="D79" s="70" t="s">
        <v>505</v>
      </c>
      <c r="E79" s="81" t="s">
        <v>120</v>
      </c>
    </row>
    <row r="80" spans="2:5" ht="12.75">
      <c r="B80" s="164"/>
      <c r="C80" s="87"/>
      <c r="D80" s="87"/>
      <c r="E80" s="87"/>
    </row>
    <row r="81" spans="2:5" ht="13.5" thickBot="1">
      <c r="B81" s="164"/>
      <c r="C81" s="87"/>
      <c r="D81" s="88"/>
      <c r="E81" s="87"/>
    </row>
    <row r="82" spans="2:5" ht="12.75">
      <c r="B82" s="161" t="s">
        <v>87</v>
      </c>
      <c r="C82" s="75"/>
      <c r="D82" s="162"/>
      <c r="E82" s="76"/>
    </row>
    <row r="83" spans="2:5" ht="25.5">
      <c r="B83" s="163">
        <v>1</v>
      </c>
      <c r="C83" s="66" t="s">
        <v>517</v>
      </c>
      <c r="D83" s="57" t="s">
        <v>436</v>
      </c>
      <c r="E83" s="84" t="s">
        <v>798</v>
      </c>
    </row>
    <row r="84" spans="2:5" ht="12.75">
      <c r="B84" s="163"/>
      <c r="C84" s="66" t="s">
        <v>88</v>
      </c>
      <c r="D84" s="57" t="s">
        <v>437</v>
      </c>
      <c r="E84" s="84" t="s">
        <v>800</v>
      </c>
    </row>
    <row r="85" spans="2:5" ht="25.5">
      <c r="B85" s="163"/>
      <c r="C85" s="209" t="s">
        <v>440</v>
      </c>
      <c r="D85" s="57" t="s">
        <v>438</v>
      </c>
      <c r="E85" s="84" t="s">
        <v>347</v>
      </c>
    </row>
    <row r="86" spans="2:5" ht="12.75">
      <c r="B86" s="163"/>
      <c r="C86" s="66" t="s">
        <v>796</v>
      </c>
      <c r="D86" s="57" t="s">
        <v>439</v>
      </c>
      <c r="E86" s="84" t="s">
        <v>797</v>
      </c>
    </row>
    <row r="87" spans="2:5" ht="26.25" thickBot="1">
      <c r="B87" s="174"/>
      <c r="C87" s="80" t="s">
        <v>281</v>
      </c>
      <c r="D87" s="70" t="s">
        <v>518</v>
      </c>
      <c r="E87" s="81" t="s">
        <v>125</v>
      </c>
    </row>
    <row r="88" spans="2:5" ht="12.75">
      <c r="B88" s="181"/>
      <c r="C88" s="97"/>
      <c r="D88" s="172"/>
      <c r="E88" s="98"/>
    </row>
    <row r="89" spans="2:5" ht="12.75">
      <c r="B89" s="163">
        <v>2</v>
      </c>
      <c r="C89" s="66" t="s">
        <v>517</v>
      </c>
      <c r="D89" s="57" t="s">
        <v>621</v>
      </c>
      <c r="E89" s="84" t="s">
        <v>790</v>
      </c>
    </row>
    <row r="90" spans="2:5" ht="12.75">
      <c r="B90" s="163"/>
      <c r="C90" s="66" t="s">
        <v>88</v>
      </c>
      <c r="D90" s="57" t="s">
        <v>437</v>
      </c>
      <c r="E90" s="84" t="s">
        <v>800</v>
      </c>
    </row>
    <row r="91" spans="2:5" ht="25.5">
      <c r="B91" s="163"/>
      <c r="C91" s="209" t="s">
        <v>440</v>
      </c>
      <c r="D91" s="57" t="s">
        <v>624</v>
      </c>
      <c r="E91" s="84" t="s">
        <v>347</v>
      </c>
    </row>
    <row r="92" spans="2:5" ht="12.75">
      <c r="B92" s="163"/>
      <c r="C92" s="66" t="s">
        <v>796</v>
      </c>
      <c r="D92" s="57" t="s">
        <v>622</v>
      </c>
      <c r="E92" s="84" t="s">
        <v>797</v>
      </c>
    </row>
    <row r="93" spans="2:5" ht="26.25" thickBot="1">
      <c r="B93" s="174"/>
      <c r="C93" s="80" t="s">
        <v>281</v>
      </c>
      <c r="D93" s="70" t="s">
        <v>623</v>
      </c>
      <c r="E93" s="81" t="s">
        <v>125</v>
      </c>
    </row>
    <row r="94" spans="2:5" ht="12.75">
      <c r="B94" s="173"/>
      <c r="C94" s="87"/>
      <c r="D94" s="87"/>
      <c r="E94" s="87"/>
    </row>
    <row r="95" spans="2:5" ht="13.5" thickBot="1">
      <c r="B95" s="164"/>
      <c r="C95" s="87"/>
      <c r="D95" s="88"/>
      <c r="E95" s="87"/>
    </row>
    <row r="96" spans="2:5" ht="12.75">
      <c r="B96" s="161" t="s">
        <v>6</v>
      </c>
      <c r="C96" s="75"/>
      <c r="D96" s="182"/>
      <c r="E96" s="76"/>
    </row>
    <row r="97" spans="2:5" ht="12.75">
      <c r="B97" s="163">
        <v>1</v>
      </c>
      <c r="C97" s="66" t="s">
        <v>96</v>
      </c>
      <c r="D97" s="57" t="s">
        <v>627</v>
      </c>
      <c r="E97" s="84" t="s">
        <v>585</v>
      </c>
    </row>
    <row r="98" spans="2:5" ht="25.5">
      <c r="B98" s="163"/>
      <c r="C98" s="66" t="s">
        <v>95</v>
      </c>
      <c r="D98" s="57" t="s">
        <v>628</v>
      </c>
      <c r="E98" s="84" t="s">
        <v>586</v>
      </c>
    </row>
    <row r="99" spans="2:5" ht="25.5">
      <c r="B99" s="163"/>
      <c r="C99" s="66" t="s">
        <v>295</v>
      </c>
      <c r="D99" s="57" t="s">
        <v>629</v>
      </c>
      <c r="E99" s="84" t="s">
        <v>296</v>
      </c>
    </row>
    <row r="100" spans="2:5" ht="38.25">
      <c r="B100" s="78"/>
      <c r="C100" s="66" t="s">
        <v>73</v>
      </c>
      <c r="D100" s="57" t="s">
        <v>630</v>
      </c>
      <c r="E100" s="84" t="s">
        <v>587</v>
      </c>
    </row>
    <row r="101" spans="2:5" ht="25.5">
      <c r="B101" s="78"/>
      <c r="C101" s="66" t="s">
        <v>922</v>
      </c>
      <c r="D101" s="57" t="s">
        <v>631</v>
      </c>
      <c r="E101" s="84" t="s">
        <v>588</v>
      </c>
    </row>
    <row r="102" spans="2:5" ht="38.25">
      <c r="B102" s="78"/>
      <c r="C102" s="209" t="s">
        <v>351</v>
      </c>
      <c r="D102" s="57">
        <v>450</v>
      </c>
      <c r="E102" s="84" t="s">
        <v>584</v>
      </c>
    </row>
    <row r="103" spans="2:5" ht="51">
      <c r="B103" s="78"/>
      <c r="C103" s="209" t="s">
        <v>634</v>
      </c>
      <c r="D103" s="57" t="s">
        <v>632</v>
      </c>
      <c r="E103" s="84" t="s">
        <v>580</v>
      </c>
    </row>
    <row r="104" spans="2:5" ht="13.5" thickBot="1">
      <c r="B104" s="79"/>
      <c r="C104" s="210" t="s">
        <v>637</v>
      </c>
      <c r="D104" s="70" t="s">
        <v>632</v>
      </c>
      <c r="E104" s="81" t="s">
        <v>581</v>
      </c>
    </row>
    <row r="105" spans="2:5" ht="51">
      <c r="B105" s="78"/>
      <c r="C105" s="209" t="s">
        <v>636</v>
      </c>
      <c r="D105" s="57" t="s">
        <v>633</v>
      </c>
      <c r="E105" s="84" t="s">
        <v>582</v>
      </c>
    </row>
    <row r="106" spans="2:5" ht="26.25" thickBot="1">
      <c r="B106" s="79"/>
      <c r="C106" s="210" t="s">
        <v>635</v>
      </c>
      <c r="D106" s="70" t="s">
        <v>633</v>
      </c>
      <c r="E106" s="81" t="s">
        <v>583</v>
      </c>
    </row>
    <row r="107" spans="2:5" ht="12.75">
      <c r="B107" s="164"/>
      <c r="C107" s="87"/>
      <c r="D107" s="175"/>
      <c r="E107" s="87"/>
    </row>
    <row r="108" spans="2:5" ht="13.5" thickBot="1">
      <c r="B108" s="164"/>
      <c r="C108" s="87"/>
      <c r="D108" s="87"/>
      <c r="E108" s="87"/>
    </row>
    <row r="109" spans="2:5" ht="12.75">
      <c r="B109" s="161" t="s">
        <v>7</v>
      </c>
      <c r="C109" s="75"/>
      <c r="D109" s="75"/>
      <c r="E109" s="76"/>
    </row>
    <row r="110" spans="2:5" ht="25.5">
      <c r="B110" s="78"/>
      <c r="C110" s="94" t="s">
        <v>8</v>
      </c>
      <c r="D110" s="57"/>
      <c r="E110" s="84" t="s">
        <v>801</v>
      </c>
    </row>
    <row r="111" spans="2:5" ht="25.5">
      <c r="B111" s="78"/>
      <c r="C111" s="94" t="s">
        <v>9</v>
      </c>
      <c r="D111" s="57"/>
      <c r="E111" s="84" t="s">
        <v>802</v>
      </c>
    </row>
    <row r="112" spans="2:5" ht="25.5">
      <c r="B112" s="78"/>
      <c r="C112" s="94" t="s">
        <v>10</v>
      </c>
      <c r="D112" s="57" t="s">
        <v>909</v>
      </c>
      <c r="E112" s="84" t="s">
        <v>803</v>
      </c>
    </row>
    <row r="113" spans="2:5" ht="13.5" thickBot="1">
      <c r="B113" s="79"/>
      <c r="C113" s="179" t="s">
        <v>11</v>
      </c>
      <c r="D113" s="70">
        <v>45061</v>
      </c>
      <c r="E113" s="81" t="s">
        <v>804</v>
      </c>
    </row>
    <row r="114" spans="4:5" s="164" customFormat="1" ht="13.5" thickBot="1">
      <c r="D114" s="176"/>
      <c r="E114" s="87"/>
    </row>
    <row r="115" spans="2:5" ht="12.75">
      <c r="B115" s="161" t="s">
        <v>12</v>
      </c>
      <c r="C115" s="177"/>
      <c r="D115" s="208"/>
      <c r="E115" s="76"/>
    </row>
    <row r="116" spans="2:5" ht="12.75">
      <c r="B116" s="78"/>
      <c r="C116" s="94" t="s">
        <v>13</v>
      </c>
      <c r="D116" s="57"/>
      <c r="E116" s="84" t="s">
        <v>805</v>
      </c>
    </row>
    <row r="117" spans="2:5" ht="38.25">
      <c r="B117" s="78"/>
      <c r="C117" s="94" t="s">
        <v>14</v>
      </c>
      <c r="D117" s="57"/>
      <c r="E117" s="84" t="s">
        <v>806</v>
      </c>
    </row>
    <row r="118" spans="2:5" ht="13.5" thickBot="1">
      <c r="B118" s="79"/>
      <c r="C118" s="179" t="s">
        <v>15</v>
      </c>
      <c r="D118" s="70">
        <v>65061</v>
      </c>
      <c r="E118" s="81" t="s">
        <v>807</v>
      </c>
    </row>
    <row r="119" spans="4:5" s="164" customFormat="1" ht="13.5" thickBot="1">
      <c r="D119" s="176"/>
      <c r="E119" s="87"/>
    </row>
    <row r="120" spans="2:5" ht="12.75">
      <c r="B120" s="161" t="s">
        <v>16</v>
      </c>
      <c r="C120" s="177"/>
      <c r="D120" s="183"/>
      <c r="E120" s="76"/>
    </row>
    <row r="121" spans="2:5" ht="12.75">
      <c r="B121" s="78"/>
      <c r="C121" s="94" t="s">
        <v>17</v>
      </c>
      <c r="D121" s="57" t="s">
        <v>18</v>
      </c>
      <c r="E121" s="84" t="s">
        <v>808</v>
      </c>
    </row>
    <row r="122" spans="2:5" ht="13.5" thickBot="1">
      <c r="B122" s="79"/>
      <c r="C122" s="179" t="s">
        <v>19</v>
      </c>
      <c r="D122" s="70">
        <v>35060</v>
      </c>
      <c r="E122" s="81" t="s">
        <v>809</v>
      </c>
    </row>
    <row r="123" spans="4:5" s="164" customFormat="1" ht="13.5" thickBot="1">
      <c r="D123" s="176"/>
      <c r="E123" s="87"/>
    </row>
    <row r="124" spans="2:5" ht="12.75">
      <c r="B124" s="161" t="s">
        <v>20</v>
      </c>
      <c r="C124" s="177"/>
      <c r="D124" s="183"/>
      <c r="E124" s="76"/>
    </row>
    <row r="125" spans="2:5" ht="25.5">
      <c r="B125" s="78"/>
      <c r="C125" s="94" t="s">
        <v>21</v>
      </c>
      <c r="D125" s="57"/>
      <c r="E125" s="84" t="s">
        <v>810</v>
      </c>
    </row>
    <row r="126" spans="2:5" ht="38.25">
      <c r="B126" s="78"/>
      <c r="C126" s="94" t="s">
        <v>22</v>
      </c>
      <c r="D126" s="57"/>
      <c r="E126" s="84" t="s">
        <v>811</v>
      </c>
    </row>
    <row r="127" spans="2:5" ht="12.75">
      <c r="B127" s="78"/>
      <c r="C127" s="94" t="s">
        <v>23</v>
      </c>
      <c r="D127" s="57"/>
      <c r="E127" s="84" t="s">
        <v>812</v>
      </c>
    </row>
    <row r="128" spans="2:5" ht="38.25">
      <c r="B128" s="78"/>
      <c r="C128" s="94" t="s">
        <v>24</v>
      </c>
      <c r="D128" s="57"/>
      <c r="E128" s="84" t="s">
        <v>813</v>
      </c>
    </row>
    <row r="129" spans="2:5" ht="12.75">
      <c r="B129" s="78"/>
      <c r="C129" s="94" t="s">
        <v>25</v>
      </c>
      <c r="D129" s="57"/>
      <c r="E129" s="84" t="s">
        <v>814</v>
      </c>
    </row>
    <row r="130" spans="2:5" ht="26.25" thickBot="1">
      <c r="B130" s="79"/>
      <c r="C130" s="179" t="s">
        <v>26</v>
      </c>
      <c r="D130" s="70">
        <v>5222</v>
      </c>
      <c r="E130" s="81" t="s">
        <v>815</v>
      </c>
    </row>
    <row r="131" spans="4:5" s="164" customFormat="1" ht="13.5" thickBot="1">
      <c r="D131" s="176"/>
      <c r="E131" s="87"/>
    </row>
    <row r="132" spans="2:5" ht="12.75">
      <c r="B132" s="161" t="s">
        <v>27</v>
      </c>
      <c r="C132" s="177"/>
      <c r="D132" s="183"/>
      <c r="E132" s="76"/>
    </row>
    <row r="133" spans="2:5" ht="12.75">
      <c r="B133" s="78"/>
      <c r="C133" s="94" t="s">
        <v>28</v>
      </c>
      <c r="D133" s="57"/>
      <c r="E133" s="84" t="s">
        <v>816</v>
      </c>
    </row>
    <row r="134" spans="2:5" ht="25.5">
      <c r="B134" s="78"/>
      <c r="C134" s="94" t="s">
        <v>29</v>
      </c>
      <c r="D134" s="57"/>
      <c r="E134" s="84" t="s">
        <v>817</v>
      </c>
    </row>
    <row r="135" spans="2:5" ht="12.75">
      <c r="B135" s="78"/>
      <c r="C135" s="211" t="s">
        <v>30</v>
      </c>
      <c r="D135" s="57"/>
      <c r="E135" s="84"/>
    </row>
    <row r="136" spans="2:5" ht="12.75">
      <c r="B136" s="78"/>
      <c r="C136" s="94" t="s">
        <v>31</v>
      </c>
      <c r="D136" s="57" t="s">
        <v>194</v>
      </c>
      <c r="E136" s="84" t="s">
        <v>818</v>
      </c>
    </row>
    <row r="137" spans="2:5" ht="51">
      <c r="B137" s="78"/>
      <c r="C137" s="94" t="s">
        <v>32</v>
      </c>
      <c r="D137" s="57"/>
      <c r="E137" s="84" t="s">
        <v>821</v>
      </c>
    </row>
    <row r="138" spans="2:5" ht="51">
      <c r="B138" s="78"/>
      <c r="C138" s="94" t="s">
        <v>33</v>
      </c>
      <c r="D138" s="57"/>
      <c r="E138" s="84" t="s">
        <v>819</v>
      </c>
    </row>
    <row r="139" spans="2:5" ht="51.75" thickBot="1">
      <c r="B139" s="79"/>
      <c r="C139" s="179" t="s">
        <v>34</v>
      </c>
      <c r="D139" s="70"/>
      <c r="E139" s="81" t="s">
        <v>820</v>
      </c>
    </row>
    <row r="140" spans="4:5" s="164" customFormat="1" ht="13.5" thickBot="1">
      <c r="D140" s="176"/>
      <c r="E140" s="87"/>
    </row>
    <row r="141" spans="2:5" ht="12.75">
      <c r="B141" s="161" t="s">
        <v>35</v>
      </c>
      <c r="C141" s="177"/>
      <c r="D141" s="184" t="s">
        <v>799</v>
      </c>
      <c r="E141" s="61"/>
    </row>
    <row r="142" spans="2:5" ht="12.75">
      <c r="B142" s="78"/>
      <c r="C142" s="94" t="s">
        <v>36</v>
      </c>
      <c r="D142" s="57"/>
      <c r="E142" s="84"/>
    </row>
    <row r="143" spans="2:5" ht="12.75">
      <c r="B143" s="78"/>
      <c r="C143" s="94" t="s">
        <v>37</v>
      </c>
      <c r="D143" s="57"/>
      <c r="E143" s="84"/>
    </row>
    <row r="144" spans="2:5" ht="12.75">
      <c r="B144" s="78"/>
      <c r="C144" s="94" t="s">
        <v>38</v>
      </c>
      <c r="D144" s="57"/>
      <c r="E144" s="84"/>
    </row>
    <row r="145" spans="2:5" ht="12.75">
      <c r="B145" s="78"/>
      <c r="C145" s="94" t="s">
        <v>39</v>
      </c>
      <c r="D145" s="57"/>
      <c r="E145" s="84"/>
    </row>
    <row r="146" spans="2:5" ht="12.75">
      <c r="B146" s="78"/>
      <c r="C146" s="94" t="s">
        <v>40</v>
      </c>
      <c r="D146" s="57"/>
      <c r="E146" s="84"/>
    </row>
    <row r="147" spans="2:5" ht="12.75">
      <c r="B147" s="78"/>
      <c r="C147" s="94" t="s">
        <v>41</v>
      </c>
      <c r="D147" s="57"/>
      <c r="E147" s="84"/>
    </row>
    <row r="148" spans="2:5" ht="13.5" thickBot="1">
      <c r="B148" s="79"/>
      <c r="C148" s="179" t="s">
        <v>42</v>
      </c>
      <c r="D148" s="70"/>
      <c r="E148" s="81"/>
    </row>
    <row r="149" spans="4:5" s="164" customFormat="1" ht="13.5" thickBot="1">
      <c r="D149" s="176"/>
      <c r="E149" s="87"/>
    </row>
    <row r="150" spans="2:5" ht="12.75">
      <c r="B150" s="161" t="s">
        <v>43</v>
      </c>
      <c r="C150" s="177"/>
      <c r="D150" s="183"/>
      <c r="E150" s="76"/>
    </row>
    <row r="151" spans="2:5" ht="12.75">
      <c r="B151" s="78"/>
      <c r="C151" s="94" t="s">
        <v>44</v>
      </c>
      <c r="D151" s="58" t="s">
        <v>76</v>
      </c>
      <c r="E151" s="84" t="s">
        <v>822</v>
      </c>
    </row>
    <row r="152" spans="2:5" ht="13.5" thickBot="1">
      <c r="B152" s="79"/>
      <c r="C152" s="179" t="s">
        <v>45</v>
      </c>
      <c r="D152" s="185" t="s">
        <v>83</v>
      </c>
      <c r="E152" s="81" t="s">
        <v>823</v>
      </c>
    </row>
    <row r="153" spans="4:5" s="164" customFormat="1" ht="13.5" thickBot="1">
      <c r="D153" s="176"/>
      <c r="E153" s="87"/>
    </row>
    <row r="154" spans="2:5" ht="12.75">
      <c r="B154" s="161" t="s">
        <v>46</v>
      </c>
      <c r="C154" s="177"/>
      <c r="D154" s="183"/>
      <c r="E154" s="76"/>
    </row>
    <row r="155" spans="2:5" ht="12.75">
      <c r="B155" s="78"/>
      <c r="C155" s="94" t="s">
        <v>47</v>
      </c>
      <c r="D155" s="58" t="s">
        <v>48</v>
      </c>
      <c r="E155" s="84" t="s">
        <v>824</v>
      </c>
    </row>
    <row r="156" spans="2:5" ht="12.75">
      <c r="B156" s="78"/>
      <c r="C156" s="94" t="s">
        <v>50</v>
      </c>
      <c r="D156" s="58">
        <v>5432</v>
      </c>
      <c r="E156" s="84" t="s">
        <v>825</v>
      </c>
    </row>
    <row r="157" spans="2:5" ht="12.75">
      <c r="B157" s="78"/>
      <c r="C157" s="94" t="s">
        <v>49</v>
      </c>
      <c r="D157" s="58" t="s">
        <v>958</v>
      </c>
      <c r="E157" s="84" t="s">
        <v>826</v>
      </c>
    </row>
    <row r="158" spans="2:5" ht="13.5" thickBot="1">
      <c r="B158" s="79"/>
      <c r="C158" s="179" t="s">
        <v>45</v>
      </c>
      <c r="D158" s="185" t="s">
        <v>51</v>
      </c>
      <c r="E158" s="81" t="s">
        <v>827</v>
      </c>
    </row>
    <row r="159" spans="4:5" s="164" customFormat="1" ht="12.75">
      <c r="D159" s="176"/>
      <c r="E159" s="87"/>
    </row>
    <row r="160" spans="4:5" s="164" customFormat="1" ht="13.5" thickBot="1">
      <c r="D160" s="176"/>
      <c r="E160" s="87"/>
    </row>
    <row r="161" spans="2:5" ht="12.75">
      <c r="B161" s="161" t="s">
        <v>60</v>
      </c>
      <c r="C161" s="177"/>
      <c r="D161" s="183"/>
      <c r="E161" s="76"/>
    </row>
    <row r="162" spans="2:5" ht="12.75">
      <c r="B162" s="78"/>
      <c r="C162" s="94" t="s">
        <v>61</v>
      </c>
      <c r="D162" s="58">
        <v>300</v>
      </c>
      <c r="E162" s="84" t="s">
        <v>828</v>
      </c>
    </row>
    <row r="163" spans="2:5" ht="13.5" thickBot="1">
      <c r="B163" s="79"/>
      <c r="C163" s="179" t="s">
        <v>62</v>
      </c>
      <c r="D163" s="185">
        <v>600</v>
      </c>
      <c r="E163" s="84" t="s">
        <v>829</v>
      </c>
    </row>
    <row r="164" spans="4:5" s="164" customFormat="1" ht="13.5" thickBot="1">
      <c r="D164" s="176"/>
      <c r="E164" s="87"/>
    </row>
    <row r="165" spans="2:5" ht="12.75">
      <c r="B165" s="161" t="s">
        <v>63</v>
      </c>
      <c r="C165" s="177"/>
      <c r="D165" s="183"/>
      <c r="E165" s="76"/>
    </row>
    <row r="166" spans="2:5" ht="25.5">
      <c r="B166" s="78"/>
      <c r="C166" s="94" t="s">
        <v>64</v>
      </c>
      <c r="D166" s="160" t="str">
        <f>PS_FQDN</f>
        <v>g78.ps.pi.fr.rnd.avaya.com</v>
      </c>
      <c r="E166" s="84" t="s">
        <v>830</v>
      </c>
    </row>
    <row r="167" spans="2:5" ht="12.75">
      <c r="B167" s="78"/>
      <c r="C167" s="94" t="s">
        <v>65</v>
      </c>
      <c r="D167" s="58" t="s">
        <v>161</v>
      </c>
      <c r="E167" s="84" t="s">
        <v>268</v>
      </c>
    </row>
    <row r="168" spans="2:5" ht="12.75">
      <c r="B168" s="78"/>
      <c r="C168" s="211" t="s">
        <v>66</v>
      </c>
      <c r="D168" s="58">
        <v>6443</v>
      </c>
      <c r="E168" s="84"/>
    </row>
    <row r="169" spans="2:5" ht="12.75">
      <c r="B169" s="78"/>
      <c r="C169" s="94" t="s">
        <v>69</v>
      </c>
      <c r="D169" s="58">
        <v>2009</v>
      </c>
      <c r="E169" s="84" t="s">
        <v>831</v>
      </c>
    </row>
    <row r="170" spans="2:5" ht="25.5">
      <c r="B170" s="78"/>
      <c r="C170" s="94" t="s">
        <v>67</v>
      </c>
      <c r="D170" s="58">
        <v>2009</v>
      </c>
      <c r="E170" s="84" t="s">
        <v>832</v>
      </c>
    </row>
    <row r="171" spans="2:5" ht="26.25" thickBot="1">
      <c r="B171" s="79"/>
      <c r="C171" s="179" t="s">
        <v>68</v>
      </c>
      <c r="D171" s="185">
        <v>5000</v>
      </c>
      <c r="E171" s="81" t="s">
        <v>833</v>
      </c>
    </row>
    <row r="172" spans="4:5" s="164" customFormat="1" ht="13.5" thickBot="1">
      <c r="D172" s="176"/>
      <c r="E172" s="87"/>
    </row>
    <row r="173" spans="2:5" ht="12.75">
      <c r="B173" s="161" t="s">
        <v>52</v>
      </c>
      <c r="C173" s="177"/>
      <c r="D173" s="183"/>
      <c r="E173" s="76"/>
    </row>
    <row r="174" spans="2:5" ht="51">
      <c r="B174" s="78"/>
      <c r="C174" s="94" t="s">
        <v>53</v>
      </c>
      <c r="D174" s="57" t="s">
        <v>77</v>
      </c>
      <c r="E174" s="84" t="s">
        <v>261</v>
      </c>
    </row>
    <row r="175" spans="2:5" ht="25.5">
      <c r="B175" s="78"/>
      <c r="C175" s="94" t="s">
        <v>54</v>
      </c>
      <c r="D175" s="57" t="s">
        <v>472</v>
      </c>
      <c r="E175" s="84" t="s">
        <v>297</v>
      </c>
    </row>
    <row r="176" spans="2:5" ht="25.5">
      <c r="B176" s="78"/>
      <c r="C176" s="211" t="s">
        <v>55</v>
      </c>
      <c r="D176" s="57" t="s">
        <v>56</v>
      </c>
      <c r="E176" s="84" t="s">
        <v>676</v>
      </c>
    </row>
    <row r="177" spans="2:5" ht="25.5">
      <c r="B177" s="78"/>
      <c r="C177" s="211" t="s">
        <v>57</v>
      </c>
      <c r="D177" s="57">
        <v>1234</v>
      </c>
      <c r="E177" s="84" t="s">
        <v>677</v>
      </c>
    </row>
    <row r="178" spans="2:5" ht="77.25" thickBot="1">
      <c r="B178" s="79"/>
      <c r="C178" s="212" t="s">
        <v>58</v>
      </c>
      <c r="D178" s="70" t="s">
        <v>59</v>
      </c>
      <c r="E178" s="81" t="s">
        <v>678</v>
      </c>
    </row>
    <row r="179" spans="4:5" s="164" customFormat="1" ht="12.75">
      <c r="D179" s="176"/>
      <c r="E179" s="87"/>
    </row>
    <row r="180" spans="4:5" s="164" customFormat="1" ht="13.5" thickBot="1">
      <c r="D180" s="176"/>
      <c r="E180" s="87"/>
    </row>
    <row r="181" spans="2:5" ht="12.75">
      <c r="B181" s="161" t="s">
        <v>70</v>
      </c>
      <c r="C181" s="177"/>
      <c r="D181" s="183"/>
      <c r="E181" s="76"/>
    </row>
    <row r="182" spans="2:6" ht="38.25">
      <c r="B182" s="78"/>
      <c r="C182" s="94" t="s">
        <v>71</v>
      </c>
      <c r="D182" s="57" t="s">
        <v>473</v>
      </c>
      <c r="E182" s="84" t="s">
        <v>600</v>
      </c>
      <c r="F182" s="95"/>
    </row>
    <row r="183" spans="2:5" ht="26.25" thickBot="1">
      <c r="B183" s="79"/>
      <c r="C183" s="179" t="s">
        <v>72</v>
      </c>
      <c r="D183" s="185" t="s">
        <v>79</v>
      </c>
      <c r="E183" s="81" t="s">
        <v>834</v>
      </c>
    </row>
    <row r="184" spans="4:5" s="164" customFormat="1" ht="12.75">
      <c r="D184" s="176"/>
      <c r="E184" s="87"/>
    </row>
    <row r="185" s="164" customFormat="1" ht="12.75">
      <c r="E185" s="87"/>
    </row>
    <row r="186" s="164" customFormat="1" ht="13.5" thickBot="1">
      <c r="E186" s="87"/>
    </row>
    <row r="187" spans="2:5" ht="12.75">
      <c r="B187" s="161" t="s">
        <v>97</v>
      </c>
      <c r="C187" s="177"/>
      <c r="D187" s="177"/>
      <c r="E187" s="76"/>
    </row>
    <row r="188" spans="2:5" ht="12.75">
      <c r="B188" s="178"/>
      <c r="C188" s="96" t="s">
        <v>564</v>
      </c>
      <c r="D188" s="94"/>
      <c r="E188" s="84"/>
    </row>
    <row r="189" spans="2:5" ht="12.75">
      <c r="B189" s="78"/>
      <c r="C189" s="94" t="s">
        <v>100</v>
      </c>
      <c r="D189" s="57" t="s">
        <v>565</v>
      </c>
      <c r="E189" s="84"/>
    </row>
    <row r="190" spans="2:5" ht="12.75">
      <c r="B190" s="78"/>
      <c r="C190" s="94" t="s">
        <v>4</v>
      </c>
      <c r="D190" s="57" t="s">
        <v>570</v>
      </c>
      <c r="E190" s="84"/>
    </row>
    <row r="191" spans="2:5" ht="12.75">
      <c r="B191" s="78"/>
      <c r="C191" s="94" t="s">
        <v>202</v>
      </c>
      <c r="D191" s="57" t="s">
        <v>566</v>
      </c>
      <c r="E191" s="84"/>
    </row>
    <row r="192" spans="2:5" ht="12.75">
      <c r="B192" s="78"/>
      <c r="C192" s="94" t="s">
        <v>203</v>
      </c>
      <c r="D192" s="57" t="s">
        <v>567</v>
      </c>
      <c r="E192" s="84"/>
    </row>
    <row r="193" spans="2:5" ht="12.75">
      <c r="B193" s="78"/>
      <c r="C193" s="94" t="s">
        <v>201</v>
      </c>
      <c r="D193" s="57">
        <v>123456</v>
      </c>
      <c r="E193" s="84"/>
    </row>
    <row r="194" spans="2:5" ht="12.75">
      <c r="B194" s="78"/>
      <c r="C194" s="94" t="s">
        <v>98</v>
      </c>
      <c r="D194" s="57" t="s">
        <v>577</v>
      </c>
      <c r="E194" s="84"/>
    </row>
    <row r="195" spans="2:5" ht="12.75">
      <c r="B195" s="78"/>
      <c r="C195" s="94" t="s">
        <v>198</v>
      </c>
      <c r="D195" s="57" t="s">
        <v>199</v>
      </c>
      <c r="E195" s="84"/>
    </row>
    <row r="196" spans="2:5" ht="12.75">
      <c r="B196" s="78"/>
      <c r="C196" s="94" t="s">
        <v>99</v>
      </c>
      <c r="D196" s="57">
        <v>4410001</v>
      </c>
      <c r="E196" s="84"/>
    </row>
    <row r="197" spans="2:5" ht="12.75">
      <c r="B197" s="78"/>
      <c r="C197" s="94" t="s">
        <v>101</v>
      </c>
      <c r="D197" s="57">
        <v>123456</v>
      </c>
      <c r="E197" s="84"/>
    </row>
    <row r="198" spans="2:5" ht="12.75">
      <c r="B198" s="78"/>
      <c r="C198" s="94" t="s">
        <v>200</v>
      </c>
      <c r="D198" s="57" t="s">
        <v>518</v>
      </c>
      <c r="E198" s="84"/>
    </row>
    <row r="199" spans="2:5" ht="12.75">
      <c r="B199" s="78"/>
      <c r="C199" s="94" t="s">
        <v>592</v>
      </c>
      <c r="D199" s="57" t="s">
        <v>571</v>
      </c>
      <c r="E199" s="84"/>
    </row>
    <row r="200" spans="2:5" ht="12.75">
      <c r="B200" s="78"/>
      <c r="C200" s="94" t="s">
        <v>593</v>
      </c>
      <c r="D200" s="57" t="s">
        <v>572</v>
      </c>
      <c r="E200" s="84"/>
    </row>
    <row r="201" spans="2:5" ht="12.75">
      <c r="B201" s="78"/>
      <c r="C201" s="94"/>
      <c r="D201" s="93"/>
      <c r="E201" s="84"/>
    </row>
    <row r="202" spans="2:5" ht="12.75">
      <c r="B202" s="78"/>
      <c r="C202" s="94"/>
      <c r="D202" s="94"/>
      <c r="E202" s="84"/>
    </row>
    <row r="203" spans="2:5" ht="12.75">
      <c r="B203" s="78"/>
      <c r="C203" s="94"/>
      <c r="D203" s="94"/>
      <c r="E203" s="84"/>
    </row>
    <row r="204" spans="2:5" ht="12.75">
      <c r="B204" s="78"/>
      <c r="C204" s="94" t="s">
        <v>100</v>
      </c>
      <c r="D204" s="57" t="s">
        <v>568</v>
      </c>
      <c r="E204" s="84"/>
    </row>
    <row r="205" spans="2:5" ht="12.75">
      <c r="B205" s="78"/>
      <c r="C205" s="94" t="s">
        <v>4</v>
      </c>
      <c r="D205" s="57" t="s">
        <v>569</v>
      </c>
      <c r="E205" s="84"/>
    </row>
    <row r="206" spans="2:5" ht="12.75">
      <c r="B206" s="78"/>
      <c r="C206" s="94" t="s">
        <v>202</v>
      </c>
      <c r="D206" s="57" t="s">
        <v>573</v>
      </c>
      <c r="E206" s="84"/>
    </row>
    <row r="207" spans="2:5" ht="12.75">
      <c r="B207" s="78"/>
      <c r="C207" s="94" t="s">
        <v>203</v>
      </c>
      <c r="D207" s="57" t="s">
        <v>574</v>
      </c>
      <c r="E207" s="84"/>
    </row>
    <row r="208" spans="2:5" ht="12.75">
      <c r="B208" s="78"/>
      <c r="C208" s="94" t="s">
        <v>201</v>
      </c>
      <c r="D208" s="57">
        <v>123456</v>
      </c>
      <c r="E208" s="84"/>
    </row>
    <row r="209" spans="2:5" ht="12.75">
      <c r="B209" s="78"/>
      <c r="C209" s="94" t="s">
        <v>98</v>
      </c>
      <c r="D209" s="57" t="s">
        <v>577</v>
      </c>
      <c r="E209" s="84"/>
    </row>
    <row r="210" spans="2:5" ht="12.75">
      <c r="B210" s="78"/>
      <c r="C210" s="94" t="s">
        <v>198</v>
      </c>
      <c r="D210" s="57" t="s">
        <v>199</v>
      </c>
      <c r="E210" s="84"/>
    </row>
    <row r="211" spans="2:5" ht="12.75">
      <c r="B211" s="78"/>
      <c r="C211" s="94" t="s">
        <v>99</v>
      </c>
      <c r="D211" s="57">
        <v>4410002</v>
      </c>
      <c r="E211" s="84"/>
    </row>
    <row r="212" spans="2:5" ht="12.75">
      <c r="B212" s="78"/>
      <c r="C212" s="94" t="s">
        <v>101</v>
      </c>
      <c r="D212" s="57">
        <v>123456</v>
      </c>
      <c r="E212" s="84"/>
    </row>
    <row r="213" spans="2:5" ht="12.75">
      <c r="B213" s="78"/>
      <c r="C213" s="94" t="s">
        <v>200</v>
      </c>
      <c r="D213" s="57" t="s">
        <v>518</v>
      </c>
      <c r="E213" s="84"/>
    </row>
    <row r="214" spans="2:5" ht="12.75">
      <c r="B214" s="78"/>
      <c r="C214" s="94" t="s">
        <v>592</v>
      </c>
      <c r="D214" s="57" t="s">
        <v>575</v>
      </c>
      <c r="E214" s="84"/>
    </row>
    <row r="215" spans="2:5" ht="13.5" thickBot="1">
      <c r="B215" s="79"/>
      <c r="C215" s="179" t="s">
        <v>593</v>
      </c>
      <c r="D215" s="70" t="s">
        <v>576</v>
      </c>
      <c r="E215" s="81"/>
    </row>
    <row r="216" spans="3:4" ht="12.75">
      <c r="C216" s="77"/>
      <c r="D216" s="77"/>
    </row>
    <row r="217" spans="3:4" ht="12.75">
      <c r="C217" s="77"/>
      <c r="D217" s="77"/>
    </row>
    <row r="218" spans="3:4" ht="12.75">
      <c r="C218" s="77"/>
      <c r="D218" s="77"/>
    </row>
    <row r="219" spans="3:4" ht="12.75">
      <c r="C219" s="77"/>
      <c r="D219" s="77"/>
    </row>
    <row r="220" spans="3:4" ht="12.75">
      <c r="C220" s="77"/>
      <c r="D220" s="77"/>
    </row>
    <row r="221" spans="3:4" ht="12.75">
      <c r="C221" s="77"/>
      <c r="D221" s="77"/>
    </row>
    <row r="222" spans="3:4" ht="12.75">
      <c r="C222" s="77"/>
      <c r="D222" s="77"/>
    </row>
    <row r="223" spans="3:4" ht="12.75">
      <c r="C223" s="77"/>
      <c r="D223" s="77"/>
    </row>
    <row r="224" spans="3:4" ht="12.75">
      <c r="C224" s="77"/>
      <c r="D224" s="77"/>
    </row>
    <row r="225" spans="3:4" ht="12.75">
      <c r="C225" s="77"/>
      <c r="D225" s="77"/>
    </row>
    <row r="226" spans="3:4" ht="12.75">
      <c r="C226" s="77"/>
      <c r="D226" s="77"/>
    </row>
    <row r="227" spans="3:4" ht="12.75">
      <c r="C227" s="77"/>
      <c r="D227" s="77"/>
    </row>
    <row r="228" spans="3:4" ht="12.75">
      <c r="C228" s="77"/>
      <c r="D228" s="77"/>
    </row>
    <row r="229" spans="3:4" ht="12.75">
      <c r="C229" s="77"/>
      <c r="D229" s="77"/>
    </row>
    <row r="230" spans="3:4" ht="12.75">
      <c r="C230" s="77"/>
      <c r="D230" s="77"/>
    </row>
    <row r="231" spans="3:4" ht="12.75">
      <c r="C231" s="77"/>
      <c r="D231" s="77"/>
    </row>
    <row r="232" spans="3:4" ht="12.75">
      <c r="C232" s="77"/>
      <c r="D232" s="77"/>
    </row>
    <row r="233" spans="3:4" ht="12.75">
      <c r="C233" s="77"/>
      <c r="D233" s="77"/>
    </row>
    <row r="234" spans="3:4" ht="12.75">
      <c r="C234" s="77"/>
      <c r="D234" s="77"/>
    </row>
    <row r="235" spans="3:4" ht="12.75">
      <c r="C235" s="77"/>
      <c r="D235" s="77"/>
    </row>
    <row r="236" spans="3:4" ht="12.75">
      <c r="C236" s="77"/>
      <c r="D236" s="77"/>
    </row>
    <row r="237" spans="3:4" ht="12.75">
      <c r="C237" s="77"/>
      <c r="D237" s="77"/>
    </row>
    <row r="238" spans="3:4" ht="12.75">
      <c r="C238" s="77"/>
      <c r="D238" s="77"/>
    </row>
    <row r="239" spans="3:4" ht="12.75">
      <c r="C239" s="77"/>
      <c r="D239" s="77"/>
    </row>
    <row r="240" spans="3:4" ht="12.75">
      <c r="C240" s="77"/>
      <c r="D240" s="77"/>
    </row>
    <row r="241" spans="3:4" ht="12.75">
      <c r="C241" s="77"/>
      <c r="D241" s="77"/>
    </row>
    <row r="242" spans="3:4" ht="12.75">
      <c r="C242" s="77"/>
      <c r="D242" s="77"/>
    </row>
    <row r="243" spans="3:4" ht="12.75">
      <c r="C243" s="77"/>
      <c r="D243" s="77"/>
    </row>
    <row r="244" spans="3:4" ht="12.75">
      <c r="C244" s="77"/>
      <c r="D244" s="77"/>
    </row>
    <row r="245" spans="3:4" ht="12.75">
      <c r="C245" s="77"/>
      <c r="D245" s="77"/>
    </row>
    <row r="246" spans="3:4" ht="12.75">
      <c r="C246" s="77"/>
      <c r="D246" s="77"/>
    </row>
    <row r="247" spans="3:4" ht="12.75">
      <c r="C247" s="77"/>
      <c r="D247" s="77"/>
    </row>
    <row r="248" spans="3:4" ht="12.75">
      <c r="C248" s="77"/>
      <c r="D248" s="77"/>
    </row>
    <row r="249" spans="3:4" ht="12.75">
      <c r="C249" s="77"/>
      <c r="D249" s="77"/>
    </row>
    <row r="250" spans="3:4" ht="12.75">
      <c r="C250" s="77"/>
      <c r="D250" s="77"/>
    </row>
    <row r="251" spans="3:4" ht="12.75">
      <c r="C251" s="77"/>
      <c r="D251" s="77"/>
    </row>
    <row r="252" spans="3:4" ht="12.75">
      <c r="C252" s="77"/>
      <c r="D252" s="77"/>
    </row>
    <row r="253" spans="3:4" ht="12.75">
      <c r="C253" s="77"/>
      <c r="D253" s="77"/>
    </row>
    <row r="254" spans="3:4" ht="12.75">
      <c r="C254" s="77"/>
      <c r="D254" s="77"/>
    </row>
    <row r="255" spans="3:4" ht="12.75">
      <c r="C255" s="77"/>
      <c r="D255" s="77"/>
    </row>
    <row r="256" spans="3:4" ht="12.75">
      <c r="C256" s="77"/>
      <c r="D256" s="77"/>
    </row>
    <row r="257" spans="3:4" ht="12.75">
      <c r="C257" s="77"/>
      <c r="D257" s="77"/>
    </row>
    <row r="258" spans="3:4" ht="12.75">
      <c r="C258" s="77"/>
      <c r="D258" s="77"/>
    </row>
    <row r="259" spans="3:4" ht="12.75">
      <c r="C259" s="77"/>
      <c r="D259" s="77"/>
    </row>
    <row r="260" spans="3:4" ht="12.75">
      <c r="C260" s="77"/>
      <c r="D260" s="77"/>
    </row>
    <row r="261" spans="3:4" ht="12.75">
      <c r="C261" s="77"/>
      <c r="D261" s="77"/>
    </row>
    <row r="262" spans="3:4" ht="12.75">
      <c r="C262" s="77"/>
      <c r="D262" s="77"/>
    </row>
    <row r="263" spans="3:4" ht="12.75">
      <c r="C263" s="77"/>
      <c r="D263" s="77"/>
    </row>
    <row r="264" spans="3:4" ht="12.75">
      <c r="C264" s="77"/>
      <c r="D264" s="77"/>
    </row>
    <row r="265" spans="3:4" ht="12.75">
      <c r="C265" s="77"/>
      <c r="D265" s="77"/>
    </row>
    <row r="266" spans="3:4" ht="12.75">
      <c r="C266" s="77"/>
      <c r="D266" s="77"/>
    </row>
    <row r="267" spans="3:4" ht="12.75">
      <c r="C267" s="77"/>
      <c r="D267" s="77"/>
    </row>
    <row r="268" spans="3:4" ht="12.75">
      <c r="C268" s="77"/>
      <c r="D268" s="77"/>
    </row>
    <row r="269" spans="3:4" ht="12.75">
      <c r="C269" s="77"/>
      <c r="D269" s="77"/>
    </row>
    <row r="270" spans="3:4" ht="12.75">
      <c r="C270" s="77"/>
      <c r="D270" s="77"/>
    </row>
    <row r="271" spans="3:4" ht="12.75">
      <c r="C271" s="77"/>
      <c r="D271" s="77"/>
    </row>
    <row r="272" spans="3:4" ht="12.75">
      <c r="C272" s="77"/>
      <c r="D272" s="77"/>
    </row>
    <row r="273" spans="3:4" ht="12.75">
      <c r="C273" s="77"/>
      <c r="D273" s="77"/>
    </row>
    <row r="274" spans="3:4" ht="12.75">
      <c r="C274" s="77"/>
      <c r="D274" s="77"/>
    </row>
    <row r="275" spans="3:4" ht="12.75">
      <c r="C275" s="77"/>
      <c r="D275" s="77"/>
    </row>
    <row r="276" spans="3:4" ht="12.75">
      <c r="C276" s="77"/>
      <c r="D276" s="77"/>
    </row>
    <row r="277" spans="3:4" ht="12.75">
      <c r="C277" s="77"/>
      <c r="D277" s="77"/>
    </row>
    <row r="278" spans="3:4" ht="12.75">
      <c r="C278" s="77"/>
      <c r="D278" s="77"/>
    </row>
    <row r="279" spans="3:4" ht="12.75">
      <c r="C279" s="77"/>
      <c r="D279" s="77"/>
    </row>
    <row r="280" spans="3:4" ht="12.75">
      <c r="C280" s="77"/>
      <c r="D280" s="77"/>
    </row>
    <row r="281" spans="3:4" ht="12.75">
      <c r="C281" s="77"/>
      <c r="D281" s="77"/>
    </row>
    <row r="282" spans="3:4" ht="12.75">
      <c r="C282" s="77"/>
      <c r="D282" s="77"/>
    </row>
    <row r="283" spans="3:4" ht="12.75">
      <c r="C283" s="77"/>
      <c r="D283" s="77"/>
    </row>
    <row r="284" spans="3:4" ht="12.75">
      <c r="C284" s="77"/>
      <c r="D284" s="77"/>
    </row>
    <row r="285" spans="3:4" ht="12.75">
      <c r="C285" s="77"/>
      <c r="D285" s="77"/>
    </row>
    <row r="286" spans="3:4" ht="12.75">
      <c r="C286" s="77"/>
      <c r="D286" s="77"/>
    </row>
    <row r="287" spans="3:4" ht="12.75">
      <c r="C287" s="77"/>
      <c r="D287" s="77"/>
    </row>
    <row r="288" spans="3:4" ht="12.75">
      <c r="C288" s="77"/>
      <c r="D288" s="77"/>
    </row>
    <row r="289" spans="3:4" ht="12.75">
      <c r="C289" s="77"/>
      <c r="D289" s="77"/>
    </row>
    <row r="290" spans="3:4" ht="12.75">
      <c r="C290" s="77"/>
      <c r="D290" s="77"/>
    </row>
    <row r="291" spans="3:4" ht="12.75">
      <c r="C291" s="77"/>
      <c r="D291" s="77"/>
    </row>
    <row r="293" spans="3:4" ht="12.75">
      <c r="C293" s="77"/>
      <c r="D293" s="77"/>
    </row>
    <row r="294" spans="3:4" ht="12.75">
      <c r="C294" s="77"/>
      <c r="D294" s="77"/>
    </row>
    <row r="295" spans="3:4" ht="12.75">
      <c r="C295" s="77"/>
      <c r="D295" s="77"/>
    </row>
    <row r="296" spans="3:4" ht="12.75">
      <c r="C296" s="77"/>
      <c r="D296" s="77"/>
    </row>
    <row r="297" spans="3:4" ht="12.75">
      <c r="C297" s="77"/>
      <c r="D297" s="77"/>
    </row>
    <row r="299" spans="3:4" ht="12.75">
      <c r="C299" s="77"/>
      <c r="D299" s="77"/>
    </row>
    <row r="300" spans="3:4" ht="12.75">
      <c r="C300" s="77"/>
      <c r="D300" s="77"/>
    </row>
    <row r="301" spans="3:4" ht="12.75">
      <c r="C301" s="77"/>
      <c r="D301" s="77"/>
    </row>
    <row r="302" spans="3:4" ht="12.75">
      <c r="C302" s="77"/>
      <c r="D302" s="77"/>
    </row>
    <row r="303" spans="3:4" ht="12.75">
      <c r="C303" s="77"/>
      <c r="D303" s="77"/>
    </row>
    <row r="304" spans="3:4" ht="12.75">
      <c r="C304" s="77"/>
      <c r="D304" s="77"/>
    </row>
  </sheetData>
  <sheetProtection/>
  <mergeCells count="5">
    <mergeCell ref="B54:C54"/>
    <mergeCell ref="B26:C26"/>
    <mergeCell ref="B3:C3"/>
    <mergeCell ref="B34:C34"/>
    <mergeCell ref="B30:C30"/>
  </mergeCells>
  <dataValidations count="6">
    <dataValidation type="list" allowBlank="1" showInputMessage="1" showErrorMessage="1" sqref="D252 D263 D123 D125 D145 D139 D4:D5 D75 D8:D23">
      <formula1>YesNo</formula1>
    </dataValidation>
    <dataValidation type="list" allowBlank="1" showInputMessage="1" showErrorMessage="1" sqref="D247">
      <formula1>RHELVersions</formula1>
    </dataValidation>
    <dataValidation type="list" allowBlank="1" showInputMessage="1" showErrorMessage="1" sqref="D231">
      <formula1>MXVersions</formula1>
    </dataValidation>
    <dataValidation type="list" allowBlank="1" showInputMessage="1" showErrorMessage="1" sqref="D187:D188">
      <formula1>AESVERSION</formula1>
    </dataValidation>
    <dataValidation type="list" allowBlank="1" showInputMessage="1" showErrorMessage="1" sqref="D183">
      <formula1>ENDENTITYPROFILES</formula1>
    </dataValidation>
    <dataValidation type="list" allowBlank="1" showInputMessage="1" showErrorMessage="1" sqref="D136">
      <formula1>PRESENCECLASS</formula1>
    </dataValidation>
  </dataValidations>
  <hyperlinks>
    <hyperlink ref="D74" r:id="rId1" display="mikehayter@avaya.com"/>
  </hyperlinks>
  <printOptions/>
  <pageMargins left="0.7086614173228347" right="0.7086614173228347" top="0.7480314960629921" bottom="0.7480314960629921" header="0.31496062992125984" footer="0.31496062992125984"/>
  <pageSetup fitToHeight="3" fitToWidth="1" horizontalDpi="600" verticalDpi="600" orientation="landscape" scale="69" r:id="rId2"/>
</worksheet>
</file>

<file path=xl/worksheets/sheet3.xml><?xml version="1.0" encoding="utf-8"?>
<worksheet xmlns="http://schemas.openxmlformats.org/spreadsheetml/2006/main" xmlns:r="http://schemas.openxmlformats.org/officeDocument/2006/relationships">
  <sheetPr codeName="Sheet11"/>
  <dimension ref="A1:E13"/>
  <sheetViews>
    <sheetView zoomScalePageLayoutView="0" workbookViewId="0" topLeftCell="A1">
      <pane ySplit="1" topLeftCell="BM2" activePane="bottomLeft" state="frozen"/>
      <selection pane="topLeft" activeCell="A1" sqref="A1"/>
      <selection pane="bottomLeft" activeCell="C4" sqref="C4"/>
    </sheetView>
  </sheetViews>
  <sheetFormatPr defaultColWidth="9.140625" defaultRowHeight="15"/>
  <cols>
    <col min="1" max="1" width="7.00390625" style="10" customWidth="1"/>
    <col min="2" max="2" width="26.7109375" style="10" customWidth="1"/>
    <col min="3" max="3" width="55.140625" style="10" customWidth="1"/>
    <col min="4" max="16384" width="9.140625" style="10" customWidth="1"/>
  </cols>
  <sheetData>
    <row r="1" spans="1:5" s="4" customFormat="1" ht="12">
      <c r="A1" s="4" t="s">
        <v>884</v>
      </c>
      <c r="B1" s="5" t="s">
        <v>876</v>
      </c>
      <c r="C1" s="6" t="s">
        <v>877</v>
      </c>
      <c r="D1" s="5" t="s">
        <v>878</v>
      </c>
      <c r="E1" s="4" t="s">
        <v>885</v>
      </c>
    </row>
    <row r="2" spans="2:4" s="4" customFormat="1" ht="12">
      <c r="B2" s="5"/>
      <c r="C2" s="6"/>
      <c r="D2" s="5"/>
    </row>
    <row r="3" spans="1:3" ht="12">
      <c r="A3" s="12" t="s">
        <v>912</v>
      </c>
      <c r="B3" s="8"/>
      <c r="C3" s="9"/>
    </row>
    <row r="4" spans="1:3" ht="12">
      <c r="A4" s="7"/>
      <c r="B4" s="8" t="s">
        <v>875</v>
      </c>
      <c r="C4" s="11" t="s">
        <v>913</v>
      </c>
    </row>
    <row r="5" spans="1:3" ht="12">
      <c r="A5" s="7"/>
      <c r="B5" s="8" t="s">
        <v>882</v>
      </c>
      <c r="C5" s="11" t="s">
        <v>918</v>
      </c>
    </row>
    <row r="6" spans="1:3" ht="12">
      <c r="A6" s="7"/>
      <c r="B6" s="8" t="s">
        <v>914</v>
      </c>
      <c r="C6" s="11" t="s">
        <v>880</v>
      </c>
    </row>
    <row r="7" spans="1:3" ht="12">
      <c r="A7" s="7"/>
      <c r="B7" s="8"/>
      <c r="C7" s="9"/>
    </row>
    <row r="8" spans="1:3" ht="12">
      <c r="A8" s="12" t="s">
        <v>915</v>
      </c>
      <c r="B8" s="8"/>
      <c r="C8" s="9"/>
    </row>
    <row r="9" spans="1:3" ht="12">
      <c r="A9" s="7"/>
      <c r="B9" s="8" t="s">
        <v>875</v>
      </c>
      <c r="C9" s="11" t="s">
        <v>916</v>
      </c>
    </row>
    <row r="10" spans="1:3" ht="12">
      <c r="A10" s="7"/>
      <c r="B10" s="8" t="s">
        <v>882</v>
      </c>
      <c r="C10" s="11" t="s">
        <v>917</v>
      </c>
    </row>
    <row r="11" spans="1:3" ht="12">
      <c r="A11" s="7"/>
      <c r="B11" s="8" t="s">
        <v>925</v>
      </c>
      <c r="C11" s="11" t="s">
        <v>879</v>
      </c>
    </row>
    <row r="12" spans="1:3" ht="12">
      <c r="A12" s="7"/>
      <c r="B12" s="8" t="s">
        <v>914</v>
      </c>
      <c r="C12" s="11" t="s">
        <v>880</v>
      </c>
    </row>
    <row r="13" spans="1:3" ht="12">
      <c r="A13" s="7"/>
      <c r="B13" s="8"/>
      <c r="C13" s="9"/>
    </row>
  </sheetData>
  <sheetProtection sheet="1" objects="1" scenarios="1" select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B3:G26"/>
  <sheetViews>
    <sheetView zoomScalePageLayoutView="0" workbookViewId="0" topLeftCell="A1">
      <selection activeCell="B2" sqref="B2"/>
    </sheetView>
  </sheetViews>
  <sheetFormatPr defaultColWidth="9.140625" defaultRowHeight="15"/>
  <cols>
    <col min="1" max="1" width="1.7109375" style="0" customWidth="1"/>
    <col min="2" max="2" width="12.28125" style="0" bestFit="1" customWidth="1"/>
    <col min="3" max="3" width="32.00390625" style="0" customWidth="1"/>
    <col min="4" max="4" width="31.140625" style="0" customWidth="1"/>
    <col min="6" max="6" width="3.140625" style="0" customWidth="1"/>
    <col min="7" max="7" width="53.421875" style="13" customWidth="1"/>
  </cols>
  <sheetData>
    <row r="2" ht="15.75" thickBot="1"/>
    <row r="3" spans="3:5" ht="15">
      <c r="C3" s="219" t="s">
        <v>256</v>
      </c>
      <c r="D3" s="220"/>
      <c r="E3" s="221"/>
    </row>
    <row r="4" spans="3:5" ht="15">
      <c r="C4" s="222"/>
      <c r="D4" s="223"/>
      <c r="E4" s="224"/>
    </row>
    <row r="5" spans="3:5" ht="15">
      <c r="C5" s="222"/>
      <c r="D5" s="223"/>
      <c r="E5" s="224"/>
    </row>
    <row r="6" spans="3:5" ht="15.75" thickBot="1">
      <c r="C6" s="225"/>
      <c r="D6" s="226"/>
      <c r="E6" s="227"/>
    </row>
    <row r="7" spans="3:5" ht="15">
      <c r="C7" s="23"/>
      <c r="D7" s="23"/>
      <c r="E7" s="23"/>
    </row>
    <row r="8" spans="4:7" ht="15.75" thickBot="1">
      <c r="D8" t="s">
        <v>223</v>
      </c>
      <c r="E8" t="s">
        <v>257</v>
      </c>
      <c r="G8" s="13" t="s">
        <v>224</v>
      </c>
    </row>
    <row r="9" spans="2:7" ht="30">
      <c r="B9" s="203" t="s">
        <v>498</v>
      </c>
      <c r="C9" s="29" t="s">
        <v>204</v>
      </c>
      <c r="D9" s="26"/>
      <c r="E9" s="41"/>
      <c r="G9" s="34" t="s">
        <v>302</v>
      </c>
    </row>
    <row r="10" spans="2:7" ht="15.75" thickBot="1">
      <c r="B10" s="24"/>
      <c r="C10" s="30"/>
      <c r="D10" s="25"/>
      <c r="E10" s="42"/>
      <c r="G10" s="35" t="s">
        <v>652</v>
      </c>
    </row>
    <row r="11" spans="2:5" ht="48" customHeight="1" thickBot="1">
      <c r="B11" s="27"/>
      <c r="C11" s="30" t="s">
        <v>205</v>
      </c>
      <c r="D11" s="206" t="s">
        <v>303</v>
      </c>
      <c r="E11" s="42"/>
    </row>
    <row r="12" spans="2:7" ht="27.75" customHeight="1">
      <c r="B12" s="27"/>
      <c r="C12" s="25" t="s">
        <v>206</v>
      </c>
      <c r="D12" s="25" t="s">
        <v>220</v>
      </c>
      <c r="E12" s="43" t="s">
        <v>906</v>
      </c>
      <c r="G12" s="32" t="s">
        <v>225</v>
      </c>
    </row>
    <row r="13" spans="2:7" ht="24">
      <c r="B13" s="27"/>
      <c r="C13" s="25" t="s">
        <v>207</v>
      </c>
      <c r="D13" s="40">
        <v>32</v>
      </c>
      <c r="E13" s="43" t="s">
        <v>906</v>
      </c>
      <c r="G13" s="33" t="s">
        <v>226</v>
      </c>
    </row>
    <row r="14" spans="2:7" ht="15">
      <c r="B14" s="27"/>
      <c r="C14" s="25" t="s">
        <v>221</v>
      </c>
      <c r="D14" s="25" t="s">
        <v>222</v>
      </c>
      <c r="E14" s="43" t="s">
        <v>906</v>
      </c>
      <c r="G14" s="33" t="s">
        <v>243</v>
      </c>
    </row>
    <row r="15" spans="2:7" ht="15">
      <c r="B15" s="27"/>
      <c r="C15" s="25" t="s">
        <v>208</v>
      </c>
      <c r="D15" s="25" t="s">
        <v>209</v>
      </c>
      <c r="E15" s="43" t="s">
        <v>906</v>
      </c>
      <c r="G15" s="36"/>
    </row>
    <row r="16" spans="2:7" ht="16.5" customHeight="1">
      <c r="B16" s="27"/>
      <c r="C16" s="25" t="s">
        <v>210</v>
      </c>
      <c r="D16" s="25" t="s">
        <v>211</v>
      </c>
      <c r="E16" s="43" t="s">
        <v>906</v>
      </c>
      <c r="G16" s="36"/>
    </row>
    <row r="17" spans="2:7" ht="15">
      <c r="B17" s="27"/>
      <c r="C17" s="25"/>
      <c r="D17" s="25"/>
      <c r="E17" s="42"/>
      <c r="G17" s="36"/>
    </row>
    <row r="18" spans="2:7" ht="16.5" customHeight="1">
      <c r="B18" s="27"/>
      <c r="C18" s="228" t="s">
        <v>607</v>
      </c>
      <c r="D18" s="228"/>
      <c r="E18" s="42"/>
      <c r="G18" s="36"/>
    </row>
    <row r="19" spans="2:7" ht="15">
      <c r="B19" s="27"/>
      <c r="C19" s="25" t="s">
        <v>212</v>
      </c>
      <c r="D19" s="25"/>
      <c r="E19" s="42"/>
      <c r="G19" s="36"/>
    </row>
    <row r="20" spans="2:7" ht="15">
      <c r="B20" s="27"/>
      <c r="C20" s="25" t="s">
        <v>213</v>
      </c>
      <c r="D20" s="25" t="s">
        <v>227</v>
      </c>
      <c r="E20" s="43" t="s">
        <v>906</v>
      </c>
      <c r="G20" s="36"/>
    </row>
    <row r="21" spans="2:7" ht="15">
      <c r="B21" s="27"/>
      <c r="C21" s="25" t="s">
        <v>214</v>
      </c>
      <c r="D21" s="25" t="s">
        <v>215</v>
      </c>
      <c r="E21" s="43" t="s">
        <v>906</v>
      </c>
      <c r="G21" s="36"/>
    </row>
    <row r="22" spans="2:7" ht="36">
      <c r="B22" s="27"/>
      <c r="C22" s="25" t="s">
        <v>216</v>
      </c>
      <c r="D22" s="25"/>
      <c r="E22" s="43" t="s">
        <v>906</v>
      </c>
      <c r="G22" s="33" t="s">
        <v>228</v>
      </c>
    </row>
    <row r="23" spans="2:7" ht="45">
      <c r="B23" s="27"/>
      <c r="C23" s="25" t="s">
        <v>217</v>
      </c>
      <c r="D23" s="25"/>
      <c r="E23" s="43" t="s">
        <v>906</v>
      </c>
      <c r="G23" s="36" t="s">
        <v>229</v>
      </c>
    </row>
    <row r="24" spans="2:7" ht="15">
      <c r="B24" s="27"/>
      <c r="C24" s="25" t="s">
        <v>218</v>
      </c>
      <c r="D24" s="25" t="s">
        <v>219</v>
      </c>
      <c r="E24" s="43" t="s">
        <v>906</v>
      </c>
      <c r="G24" s="33" t="s">
        <v>230</v>
      </c>
    </row>
    <row r="25" spans="2:7" ht="24">
      <c r="B25" s="27"/>
      <c r="C25" s="25" t="s">
        <v>231</v>
      </c>
      <c r="D25" s="25" t="s">
        <v>232</v>
      </c>
      <c r="E25" s="43" t="s">
        <v>906</v>
      </c>
      <c r="G25" s="33" t="s">
        <v>233</v>
      </c>
    </row>
    <row r="26" spans="2:7" ht="24.75" thickBot="1">
      <c r="B26" s="28"/>
      <c r="C26" s="31" t="s">
        <v>235</v>
      </c>
      <c r="D26" s="31" t="s">
        <v>236</v>
      </c>
      <c r="E26" s="44" t="s">
        <v>906</v>
      </c>
      <c r="G26" s="37" t="s">
        <v>234</v>
      </c>
    </row>
  </sheetData>
  <sheetProtection/>
  <mergeCells count="2">
    <mergeCell ref="C3:E6"/>
    <mergeCell ref="C18:D18"/>
  </mergeCells>
  <dataValidations count="1">
    <dataValidation type="list" allowBlank="1" showInputMessage="1" showErrorMessage="1" sqref="E20:E26 E12:E16">
      <formula1>OK</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
  <dimension ref="B2:H201"/>
  <sheetViews>
    <sheetView zoomScalePageLayoutView="0" workbookViewId="0" topLeftCell="A1">
      <selection activeCell="B12" sqref="B12:D12"/>
    </sheetView>
  </sheetViews>
  <sheetFormatPr defaultColWidth="9.140625" defaultRowHeight="15"/>
  <cols>
    <col min="1" max="1" width="1.57421875" style="102" customWidth="1"/>
    <col min="2" max="3" width="5.00390625" style="102" customWidth="1"/>
    <col min="4" max="4" width="48.8515625" style="102" bestFit="1" customWidth="1"/>
    <col min="5" max="5" width="66.140625" style="102" bestFit="1" customWidth="1"/>
    <col min="6" max="6" width="9.7109375" style="102" bestFit="1" customWidth="1"/>
    <col min="7" max="7" width="49.00390625" style="102" bestFit="1" customWidth="1"/>
    <col min="8" max="8" width="3.00390625" style="102" customWidth="1"/>
    <col min="9" max="9" width="59.7109375" style="102" bestFit="1" customWidth="1"/>
    <col min="10" max="16384" width="9.140625" style="102" customWidth="1"/>
  </cols>
  <sheetData>
    <row r="1" ht="13.5" thickBot="1"/>
    <row r="2" spans="2:8" s="103" customFormat="1" ht="13.5" thickBot="1">
      <c r="B2" s="104" t="s">
        <v>264</v>
      </c>
      <c r="C2" s="105"/>
      <c r="D2" s="105" t="s">
        <v>594</v>
      </c>
      <c r="E2" s="105" t="s">
        <v>265</v>
      </c>
      <c r="F2" s="105" t="s">
        <v>886</v>
      </c>
      <c r="G2" s="105" t="s">
        <v>878</v>
      </c>
      <c r="H2" s="106"/>
    </row>
    <row r="3" s="103" customFormat="1" ht="13.5" thickBot="1"/>
    <row r="4" spans="2:8" ht="13.5" thickBot="1">
      <c r="B4" s="244" t="s">
        <v>91</v>
      </c>
      <c r="C4" s="245"/>
      <c r="D4" s="245"/>
      <c r="E4" s="107"/>
      <c r="F4" s="107"/>
      <c r="G4" s="107"/>
      <c r="H4" s="108"/>
    </row>
    <row r="5" spans="2:8" ht="15.75" customHeight="1" thickBot="1">
      <c r="B5" s="109"/>
      <c r="C5" s="110"/>
      <c r="D5" s="110" t="s">
        <v>94</v>
      </c>
      <c r="E5" s="110" t="s">
        <v>260</v>
      </c>
      <c r="F5" s="111" t="s">
        <v>887</v>
      </c>
      <c r="G5" s="110"/>
      <c r="H5" s="112"/>
    </row>
    <row r="6" spans="2:8" ht="15.75" customHeight="1" thickBot="1">
      <c r="B6" s="113"/>
      <c r="C6" s="114"/>
      <c r="D6" s="114"/>
      <c r="E6" s="114"/>
      <c r="F6" s="115"/>
      <c r="G6" s="114"/>
      <c r="H6" s="116"/>
    </row>
    <row r="7" spans="2:7" ht="15.75" customHeight="1" thickBot="1">
      <c r="B7" s="110"/>
      <c r="C7" s="110"/>
      <c r="D7" s="110"/>
      <c r="E7" s="110"/>
      <c r="F7" s="72"/>
      <c r="G7" s="110"/>
    </row>
    <row r="8" spans="2:8" ht="13.5" thickBot="1">
      <c r="B8" s="238" t="s">
        <v>259</v>
      </c>
      <c r="C8" s="239"/>
      <c r="D8" s="239"/>
      <c r="E8" s="107"/>
      <c r="F8" s="107"/>
      <c r="G8" s="107"/>
      <c r="H8" s="108"/>
    </row>
    <row r="9" spans="2:8" ht="15.75" customHeight="1" thickBot="1">
      <c r="B9" s="109"/>
      <c r="C9" s="110"/>
      <c r="D9" s="110" t="s">
        <v>258</v>
      </c>
      <c r="E9" s="110" t="s">
        <v>266</v>
      </c>
      <c r="F9" s="111" t="s">
        <v>887</v>
      </c>
      <c r="G9" s="110"/>
      <c r="H9" s="112"/>
    </row>
    <row r="10" spans="2:8" ht="15.75" customHeight="1" thickBot="1">
      <c r="B10" s="113"/>
      <c r="C10" s="114"/>
      <c r="D10" s="114"/>
      <c r="E10" s="114"/>
      <c r="F10" s="115"/>
      <c r="G10" s="114"/>
      <c r="H10" s="116"/>
    </row>
    <row r="11" ht="15.75" customHeight="1" thickBot="1">
      <c r="F11" s="72"/>
    </row>
    <row r="12" spans="2:8" ht="12.75">
      <c r="B12" s="238" t="s">
        <v>595</v>
      </c>
      <c r="C12" s="239"/>
      <c r="D12" s="239"/>
      <c r="E12" s="107"/>
      <c r="F12" s="107"/>
      <c r="G12" s="107"/>
      <c r="H12" s="108"/>
    </row>
    <row r="13" spans="2:8" ht="12.75">
      <c r="B13" s="117"/>
      <c r="C13" s="118"/>
      <c r="D13" s="118"/>
      <c r="E13" s="110"/>
      <c r="F13" s="110"/>
      <c r="G13" s="110"/>
      <c r="H13" s="112"/>
    </row>
    <row r="14" spans="2:8" ht="27" customHeight="1">
      <c r="B14" s="119"/>
      <c r="C14" s="236" t="s">
        <v>502</v>
      </c>
      <c r="D14" s="237"/>
      <c r="E14" s="120"/>
      <c r="F14" s="120"/>
      <c r="G14" s="121"/>
      <c r="H14" s="112"/>
    </row>
    <row r="15" spans="2:8" ht="38.25">
      <c r="B15" s="119"/>
      <c r="C15" s="122"/>
      <c r="D15" s="123"/>
      <c r="E15" s="110" t="s">
        <v>578</v>
      </c>
      <c r="F15" s="110"/>
      <c r="G15" s="124"/>
      <c r="H15" s="125"/>
    </row>
    <row r="16" spans="2:8" ht="38.25">
      <c r="B16" s="119"/>
      <c r="C16" s="126"/>
      <c r="D16" s="110" t="s">
        <v>503</v>
      </c>
      <c r="E16" s="110" t="str">
        <f>CONCATENATE("Login to the SMGR shell on ",SMGR_IPADDRESS," using ",SMGR_ROOT_LOGIN)</f>
        <v>Login to the SMGR shell on 135.124.217.242 using root/root01</v>
      </c>
      <c r="F16" s="110"/>
      <c r="G16" s="124" t="s">
        <v>309</v>
      </c>
      <c r="H16" s="112"/>
    </row>
    <row r="17" spans="2:8" ht="13.5" thickBot="1">
      <c r="B17" s="119"/>
      <c r="C17" s="122"/>
      <c r="D17" s="110"/>
      <c r="E17" s="110" t="s">
        <v>426</v>
      </c>
      <c r="F17" s="110"/>
      <c r="G17" s="124"/>
      <c r="H17" s="112"/>
    </row>
    <row r="18" spans="2:8" ht="13.5" thickBot="1">
      <c r="B18" s="119"/>
      <c r="C18" s="127"/>
      <c r="D18" s="128"/>
      <c r="E18" s="128" t="str">
        <f>CONCATENATE("Add a line with: '",PS_IPADDRESS,"      ",PS_FQDN,"     ",PS_HOST_NAME,"'")</f>
        <v>Add a line with: '135.64.158.78      g78.ps.pi.fr.rnd.avaya.com     g78'</v>
      </c>
      <c r="F18" s="111" t="s">
        <v>887</v>
      </c>
      <c r="G18" s="129"/>
      <c r="H18" s="125"/>
    </row>
    <row r="19" spans="2:8" ht="12.75">
      <c r="B19" s="119"/>
      <c r="C19" s="123"/>
      <c r="D19" s="110"/>
      <c r="E19" s="110"/>
      <c r="F19" s="110"/>
      <c r="H19" s="112"/>
    </row>
    <row r="20" spans="2:8" ht="12.75">
      <c r="B20" s="109"/>
      <c r="C20" s="229" t="s">
        <v>270</v>
      </c>
      <c r="D20" s="230"/>
      <c r="E20" s="120"/>
      <c r="F20" s="120"/>
      <c r="G20" s="121"/>
      <c r="H20" s="112"/>
    </row>
    <row r="21" spans="2:8" ht="12.75">
      <c r="B21" s="109"/>
      <c r="C21" s="231" t="s">
        <v>500</v>
      </c>
      <c r="D21" s="232"/>
      <c r="E21" s="110" t="str">
        <f>CONCATENATE("https://",SMGR_FQDN,"/SMGR")</f>
        <v>https://smgr6ktserver.pi.fr.rnd.avaya.com/SMGR</v>
      </c>
      <c r="F21" s="110"/>
      <c r="G21" s="124"/>
      <c r="H21" s="112"/>
    </row>
    <row r="22" spans="2:8" ht="12.75">
      <c r="B22" s="109"/>
      <c r="C22" s="130"/>
      <c r="D22" s="131" t="s">
        <v>269</v>
      </c>
      <c r="E22" s="110" t="str">
        <f>CONCATENATE(SMGR_USER_LOGIN," / ",SMGR_USER_PASSWORD)</f>
        <v>admin / avaya123</v>
      </c>
      <c r="F22" s="110"/>
      <c r="G22" s="124"/>
      <c r="H22" s="112"/>
    </row>
    <row r="23" spans="2:8" ht="25.5">
      <c r="B23" s="109"/>
      <c r="C23" s="231" t="s">
        <v>249</v>
      </c>
      <c r="D23" s="232"/>
      <c r="E23" s="110"/>
      <c r="F23" s="110"/>
      <c r="G23" s="132" t="s">
        <v>304</v>
      </c>
      <c r="H23" s="112"/>
    </row>
    <row r="24" spans="2:8" ht="12.75">
      <c r="B24" s="109"/>
      <c r="C24" s="130"/>
      <c r="D24" s="110" t="s">
        <v>601</v>
      </c>
      <c r="E24" s="110"/>
      <c r="F24" s="110"/>
      <c r="G24" s="132"/>
      <c r="H24" s="112"/>
    </row>
    <row r="25" spans="2:8" ht="13.5" thickBot="1">
      <c r="B25" s="109"/>
      <c r="C25" s="126"/>
      <c r="D25" s="110" t="s">
        <v>272</v>
      </c>
      <c r="E25" s="110" t="str">
        <f>CONCATENATE("@",SMGR_ROUTING_DOMAIN)</f>
        <v>@avaya.com</v>
      </c>
      <c r="F25" s="110"/>
      <c r="G25" s="132"/>
      <c r="H25" s="112"/>
    </row>
    <row r="26" spans="2:8" ht="13.5" thickBot="1">
      <c r="B26" s="109"/>
      <c r="C26" s="126"/>
      <c r="D26" s="110" t="s">
        <v>273</v>
      </c>
      <c r="E26" s="110" t="str">
        <f>CONCATENATE("@",PS_ROUTER_SERVICE_NAME)</f>
        <v>@ps.pi.fr.rnd.avaya.com</v>
      </c>
      <c r="F26" s="111" t="s">
        <v>887</v>
      </c>
      <c r="G26" s="132"/>
      <c r="H26" s="112"/>
    </row>
    <row r="27" spans="2:8" ht="26.25" thickBot="1">
      <c r="B27" s="109"/>
      <c r="C27" s="231" t="s">
        <v>263</v>
      </c>
      <c r="D27" s="232"/>
      <c r="E27" s="137" t="s">
        <v>654</v>
      </c>
      <c r="F27" s="110"/>
      <c r="G27" s="124" t="s">
        <v>267</v>
      </c>
      <c r="H27" s="112"/>
    </row>
    <row r="28" spans="2:8" ht="13.5" thickBot="1">
      <c r="B28" s="109"/>
      <c r="C28" s="130"/>
      <c r="D28" s="131" t="s">
        <v>274</v>
      </c>
      <c r="E28" s="131" t="s">
        <v>345</v>
      </c>
      <c r="F28" s="111" t="s">
        <v>887</v>
      </c>
      <c r="G28" s="124"/>
      <c r="H28" s="112"/>
    </row>
    <row r="29" spans="2:8" ht="13.5" thickBot="1">
      <c r="B29" s="109"/>
      <c r="C29" s="233"/>
      <c r="D29" s="234"/>
      <c r="E29" s="131"/>
      <c r="F29" s="110"/>
      <c r="G29" s="124"/>
      <c r="H29" s="112"/>
    </row>
    <row r="30" spans="2:8" ht="34.5" customHeight="1" thickBot="1">
      <c r="B30" s="109"/>
      <c r="C30" s="242" t="s">
        <v>314</v>
      </c>
      <c r="D30" s="243"/>
      <c r="E30" s="133" t="str">
        <f>IF(SMGR_PS_USER="system","Using Default system/system account",CONCATENATE("Check the User Account:",SMGR_PS_USER," exists in SMGR"))</f>
        <v>Using Default system/system account</v>
      </c>
      <c r="F30" s="111" t="s">
        <v>887</v>
      </c>
      <c r="G30" s="129" t="s">
        <v>352</v>
      </c>
      <c r="H30" s="112"/>
    </row>
    <row r="31" spans="2:8" ht="18" customHeight="1" thickBot="1">
      <c r="B31" s="113"/>
      <c r="C31" s="114"/>
      <c r="D31" s="114"/>
      <c r="E31" s="134"/>
      <c r="F31" s="115"/>
      <c r="G31" s="114"/>
      <c r="H31" s="116"/>
    </row>
    <row r="32" spans="2:7" ht="18" customHeight="1" thickBot="1">
      <c r="B32" s="110"/>
      <c r="C32" s="110"/>
      <c r="D32" s="110"/>
      <c r="E32" s="131"/>
      <c r="F32" s="72"/>
      <c r="G32" s="110"/>
    </row>
    <row r="33" spans="2:8" ht="12.75">
      <c r="B33" s="238" t="s">
        <v>499</v>
      </c>
      <c r="C33" s="239"/>
      <c r="D33" s="239"/>
      <c r="E33" s="135"/>
      <c r="F33" s="107"/>
      <c r="G33" s="107"/>
      <c r="H33" s="108"/>
    </row>
    <row r="34" spans="2:8" ht="12.75">
      <c r="B34" s="117"/>
      <c r="C34" s="118"/>
      <c r="D34" s="118"/>
      <c r="E34" s="131"/>
      <c r="F34" s="110"/>
      <c r="G34" s="110"/>
      <c r="H34" s="112"/>
    </row>
    <row r="35" spans="2:8" ht="12.75">
      <c r="B35" s="119"/>
      <c r="C35" s="236" t="s">
        <v>413</v>
      </c>
      <c r="D35" s="237"/>
      <c r="E35" s="136"/>
      <c r="F35" s="120"/>
      <c r="G35" s="121"/>
      <c r="H35" s="112"/>
    </row>
    <row r="36" spans="2:8" ht="25.5">
      <c r="B36" s="119"/>
      <c r="C36" s="122"/>
      <c r="D36" s="110" t="s">
        <v>523</v>
      </c>
      <c r="E36" s="131"/>
      <c r="F36" s="110"/>
      <c r="G36" s="124"/>
      <c r="H36" s="112"/>
    </row>
    <row r="37" spans="2:8" ht="12.75">
      <c r="B37" s="119"/>
      <c r="C37" s="122"/>
      <c r="D37" s="110" t="s">
        <v>524</v>
      </c>
      <c r="E37" s="131"/>
      <c r="F37" s="110"/>
      <c r="G37" s="124"/>
      <c r="H37" s="112"/>
    </row>
    <row r="38" spans="2:8" ht="12.75">
      <c r="B38" s="119"/>
      <c r="C38" s="122"/>
      <c r="D38" s="110" t="s">
        <v>525</v>
      </c>
      <c r="E38" s="137" t="s">
        <v>537</v>
      </c>
      <c r="F38" s="110"/>
      <c r="G38" s="124"/>
      <c r="H38" s="112"/>
    </row>
    <row r="39" spans="2:8" ht="12.75">
      <c r="B39" s="119"/>
      <c r="C39" s="122"/>
      <c r="D39" s="110" t="s">
        <v>526</v>
      </c>
      <c r="E39" s="131" t="str">
        <f>CONCATENATE("Enter Hostname : ",PS_DOM0_FQDN)</f>
        <v>Enter Hostname : g76.ps.pi.fr.rnd.avaya.com</v>
      </c>
      <c r="F39" s="110"/>
      <c r="G39" s="124"/>
      <c r="H39" s="112"/>
    </row>
    <row r="40" spans="2:8" ht="12.75">
      <c r="B40" s="119"/>
      <c r="C40" s="122"/>
      <c r="D40" s="110"/>
      <c r="E40" s="131" t="str">
        <f>CONCATENATE("Enter Primary DNS: ",DNS_IPADDRESS1)</f>
        <v>Enter Primary DNS: 135.124.65.10</v>
      </c>
      <c r="F40" s="110"/>
      <c r="G40" s="124"/>
      <c r="H40" s="112"/>
    </row>
    <row r="41" spans="2:8" ht="12.75">
      <c r="B41" s="119"/>
      <c r="C41" s="122"/>
      <c r="D41" s="110"/>
      <c r="E41" s="131" t="str">
        <f>CONCATENATE("Enter Primary DNS: ",DNS_IPADDRESS2)</f>
        <v>Enter Primary DNS: 135.64.158.71</v>
      </c>
      <c r="F41" s="110"/>
      <c r="G41" s="124"/>
      <c r="H41" s="112"/>
    </row>
    <row r="42" spans="2:8" ht="12.75">
      <c r="B42" s="119"/>
      <c r="C42" s="122"/>
      <c r="D42" s="110"/>
      <c r="E42" s="131" t="str">
        <f>CONCATENATE("Enter Static IP Address: ",PS_DOM0_IPADDRESS)</f>
        <v>Enter Static IP Address: 135.64.158.76</v>
      </c>
      <c r="F42" s="110"/>
      <c r="G42" s="124"/>
      <c r="H42" s="112"/>
    </row>
    <row r="43" spans="2:8" ht="12.75">
      <c r="B43" s="119"/>
      <c r="C43" s="122"/>
      <c r="D43" s="110"/>
      <c r="E43" s="131" t="str">
        <f>CONCATENATE("Enter Subnet Mask: ",PS_SUBNET)</f>
        <v>Enter Subnet Mask: 255.255.255.128</v>
      </c>
      <c r="F43" s="110"/>
      <c r="G43" s="124"/>
      <c r="H43" s="112"/>
    </row>
    <row r="44" spans="2:8" ht="12.75">
      <c r="B44" s="119"/>
      <c r="C44" s="122"/>
      <c r="D44" s="110"/>
      <c r="E44" s="131" t="str">
        <f>CONCATENATE("Enter Default Gateway: ",PS_GATEWAY)</f>
        <v>Enter Default Gateway: 135.64.158.1</v>
      </c>
      <c r="F44" s="110"/>
      <c r="G44" s="124"/>
      <c r="H44" s="112"/>
    </row>
    <row r="45" spans="2:8" ht="12.75">
      <c r="B45" s="119"/>
      <c r="C45" s="122"/>
      <c r="D45" s="110"/>
      <c r="E45" s="131" t="s">
        <v>528</v>
      </c>
      <c r="F45" s="110"/>
      <c r="G45" s="124"/>
      <c r="H45" s="112"/>
    </row>
    <row r="46" spans="2:8" ht="12.75">
      <c r="B46" s="119"/>
      <c r="C46" s="122"/>
      <c r="D46" s="110"/>
      <c r="E46" s="131" t="s">
        <v>538</v>
      </c>
      <c r="F46" s="110"/>
      <c r="G46" s="124"/>
      <c r="H46" s="112"/>
    </row>
    <row r="47" spans="2:8" ht="12.75">
      <c r="B47" s="119"/>
      <c r="C47" s="122"/>
      <c r="D47" s="110"/>
      <c r="E47" s="131" t="s">
        <v>529</v>
      </c>
      <c r="F47" s="110"/>
      <c r="G47" s="124"/>
      <c r="H47" s="112"/>
    </row>
    <row r="48" spans="2:8" ht="12.75">
      <c r="B48" s="119"/>
      <c r="C48" s="122"/>
      <c r="D48" s="110"/>
      <c r="E48" s="131" t="s">
        <v>530</v>
      </c>
      <c r="F48" s="110"/>
      <c r="G48" s="124"/>
      <c r="H48" s="112"/>
    </row>
    <row r="49" spans="2:8" ht="12.75">
      <c r="B49" s="119"/>
      <c r="C49" s="122"/>
      <c r="D49" s="110" t="s">
        <v>531</v>
      </c>
      <c r="E49" s="131" t="str">
        <f>CONCATENATE("Enter Hostname: ",PS_CDOM_FQDN)</f>
        <v>Enter Hostname: g77.ps.pi.fr.rnd.avaya.com</v>
      </c>
      <c r="F49" s="110"/>
      <c r="G49" s="124"/>
      <c r="H49" s="112"/>
    </row>
    <row r="50" spans="2:8" ht="12.75">
      <c r="B50" s="119"/>
      <c r="C50" s="122"/>
      <c r="D50" s="110"/>
      <c r="E50" s="131" t="str">
        <f>CONCATENATE("Enter Static IP: ",PS_CDOM_IPADDRESS)</f>
        <v>Enter Static IP: 135.64.158.77</v>
      </c>
      <c r="F50" s="110"/>
      <c r="G50" s="124"/>
      <c r="H50" s="112"/>
    </row>
    <row r="51" spans="2:8" ht="12.75">
      <c r="B51" s="119"/>
      <c r="C51" s="122"/>
      <c r="D51" s="110"/>
      <c r="E51" s="131" t="s">
        <v>532</v>
      </c>
      <c r="F51" s="110"/>
      <c r="G51" s="124"/>
      <c r="H51" s="112"/>
    </row>
    <row r="52" spans="2:8" ht="12.75">
      <c r="B52" s="119"/>
      <c r="C52" s="122"/>
      <c r="D52" s="110" t="s">
        <v>533</v>
      </c>
      <c r="E52" s="131" t="s">
        <v>534</v>
      </c>
      <c r="F52" s="110"/>
      <c r="G52" s="124"/>
      <c r="H52" s="112"/>
    </row>
    <row r="53" spans="2:8" ht="12.75">
      <c r="B53" s="119"/>
      <c r="C53" s="122"/>
      <c r="D53" s="110" t="s">
        <v>535</v>
      </c>
      <c r="E53" s="131" t="str">
        <f>CONCATENATE("Enter NTP Server 1: ",NTP_SERVER1)</f>
        <v>Enter NTP Server 1: ntp.fr.rnd.avaya.com</v>
      </c>
      <c r="F53" s="110"/>
      <c r="G53" s="124"/>
      <c r="H53" s="112"/>
    </row>
    <row r="54" spans="2:8" ht="12.75">
      <c r="B54" s="119"/>
      <c r="C54" s="122"/>
      <c r="D54" s="110"/>
      <c r="E54" s="131" t="str">
        <f>CONCATENATE("Enter NTP Server 2: ",NTP_SERVER2)</f>
        <v>Enter NTP Server 2: drtime.dr.avaya.com</v>
      </c>
      <c r="F54" s="110"/>
      <c r="G54" s="124"/>
      <c r="H54" s="112"/>
    </row>
    <row r="55" spans="2:8" ht="12.75">
      <c r="B55" s="119"/>
      <c r="C55" s="122"/>
      <c r="D55" s="110"/>
      <c r="E55" s="131" t="s">
        <v>532</v>
      </c>
      <c r="F55" s="110"/>
      <c r="G55" s="124"/>
      <c r="H55" s="112"/>
    </row>
    <row r="56" spans="2:8" ht="12.75">
      <c r="B56" s="119"/>
      <c r="C56" s="122"/>
      <c r="D56" s="110" t="s">
        <v>536</v>
      </c>
      <c r="E56" s="131" t="str">
        <f>CONCATENATE("Enter root password: ",SP_ROOT_PASSWORD)</f>
        <v>Enter root password: root123</v>
      </c>
      <c r="F56" s="110"/>
      <c r="G56" s="124"/>
      <c r="H56" s="112"/>
    </row>
    <row r="57" spans="2:8" ht="12.75">
      <c r="B57" s="119"/>
      <c r="C57" s="122"/>
      <c r="D57" s="110"/>
      <c r="E57" s="131" t="str">
        <f>CONCATENATE("Enter admin password: ",SP_ADMIN_PASSWORD)</f>
        <v>Enter admin password: admin123</v>
      </c>
      <c r="F57" s="110"/>
      <c r="G57" s="124"/>
      <c r="H57" s="112"/>
    </row>
    <row r="58" spans="2:8" ht="12.75">
      <c r="B58" s="119"/>
      <c r="C58" s="122"/>
      <c r="D58" s="110"/>
      <c r="E58" s="131" t="str">
        <f>CONCATENATE("Enter cust password: ",SP_CUST_PASSWORD)</f>
        <v>Enter cust password: cust123</v>
      </c>
      <c r="F58" s="110"/>
      <c r="G58" s="124"/>
      <c r="H58" s="112"/>
    </row>
    <row r="59" spans="2:8" ht="12.75">
      <c r="B59" s="119"/>
      <c r="C59" s="122"/>
      <c r="D59" s="110"/>
      <c r="E59" s="131" t="str">
        <f>CONCATENATE("Enter LDAP password: ",SP_LDAP_PASSWORD)</f>
        <v>Enter LDAP password: ldap123</v>
      </c>
      <c r="F59" s="110"/>
      <c r="G59" s="124"/>
      <c r="H59" s="112"/>
    </row>
    <row r="60" spans="2:8" ht="12.75">
      <c r="B60" s="119"/>
      <c r="C60" s="122"/>
      <c r="D60" s="110"/>
      <c r="E60" s="131" t="s">
        <v>532</v>
      </c>
      <c r="F60" s="110"/>
      <c r="G60" s="124"/>
      <c r="H60" s="112"/>
    </row>
    <row r="61" spans="2:8" ht="13.5" thickBot="1">
      <c r="B61" s="119"/>
      <c r="C61" s="122"/>
      <c r="D61" s="110"/>
      <c r="E61" s="131"/>
      <c r="F61" s="110"/>
      <c r="G61" s="124"/>
      <c r="H61" s="112"/>
    </row>
    <row r="62" spans="2:8" ht="13.5" thickBot="1">
      <c r="B62" s="119"/>
      <c r="C62" s="122"/>
      <c r="D62" s="110"/>
      <c r="E62" s="131" t="s">
        <v>547</v>
      </c>
      <c r="F62" s="111" t="s">
        <v>887</v>
      </c>
      <c r="G62" s="124"/>
      <c r="H62" s="112"/>
    </row>
    <row r="63" spans="2:8" ht="12.75">
      <c r="B63" s="119"/>
      <c r="C63" s="127"/>
      <c r="D63" s="128"/>
      <c r="E63" s="138"/>
      <c r="F63" s="128"/>
      <c r="G63" s="129"/>
      <c r="H63" s="112"/>
    </row>
    <row r="64" spans="2:8" ht="12.75">
      <c r="B64" s="119"/>
      <c r="C64" s="123"/>
      <c r="D64" s="110"/>
      <c r="E64" s="139"/>
      <c r="F64" s="110"/>
      <c r="G64" s="110"/>
      <c r="H64" s="112"/>
    </row>
    <row r="65" spans="2:8" ht="12.75">
      <c r="B65" s="119"/>
      <c r="C65" s="236" t="s">
        <v>315</v>
      </c>
      <c r="D65" s="237"/>
      <c r="E65" s="136"/>
      <c r="F65" s="120"/>
      <c r="G65" s="121"/>
      <c r="H65" s="112"/>
    </row>
    <row r="66" spans="2:8" ht="12.75">
      <c r="B66" s="119"/>
      <c r="C66" s="122"/>
      <c r="D66" s="110" t="s">
        <v>791</v>
      </c>
      <c r="E66" s="131" t="str">
        <f>CONCATENATE("Login to ",PS_CDOM_IPADDRESS," using admin / ",SP_ADMIN_PASSWORD)</f>
        <v>Login to 135.64.158.77 using admin / admin123</v>
      </c>
      <c r="F66" s="110"/>
      <c r="G66" s="124"/>
      <c r="H66" s="112"/>
    </row>
    <row r="67" spans="2:8" ht="12.75">
      <c r="B67" s="119"/>
      <c r="C67" s="122"/>
      <c r="D67" s="110" t="s">
        <v>417</v>
      </c>
      <c r="E67" s="131" t="str">
        <f>CONCATENATE("su - root with password ",SP_ROOT_PASSWORD)</f>
        <v>su - root with password root123</v>
      </c>
      <c r="F67" s="110"/>
      <c r="G67" s="124"/>
      <c r="H67" s="112"/>
    </row>
    <row r="68" spans="2:8" ht="39" thickBot="1">
      <c r="B68" s="119"/>
      <c r="C68" s="122"/>
      <c r="D68" s="110" t="s">
        <v>418</v>
      </c>
      <c r="E68" s="131" t="str">
        <f>CONCATENATE("It is recommended to copy the PS Template file (",PSIMAGE,") to the /vsp-template directory")</f>
        <v>It is recommended to copy the PS Template file (PS-VA-06.00.00.00-0912.tar.gz) to the /vsp-template directory</v>
      </c>
      <c r="F68" s="110"/>
      <c r="G68" s="124" t="s">
        <v>421</v>
      </c>
      <c r="H68" s="112"/>
    </row>
    <row r="69" spans="2:8" ht="26.25" thickBot="1">
      <c r="B69" s="119"/>
      <c r="C69" s="122"/>
      <c r="D69" s="110" t="s">
        <v>422</v>
      </c>
      <c r="E69" s="131" t="str">
        <f>CONCATENATE("tar -xvf ",PSIMAGE)</f>
        <v>tar -xvf PS-VA-06.00.00.00-0912.tar.gz</v>
      </c>
      <c r="F69" s="111" t="s">
        <v>887</v>
      </c>
      <c r="G69" s="124" t="s">
        <v>423</v>
      </c>
      <c r="H69" s="112"/>
    </row>
    <row r="70" spans="2:8" ht="12.75">
      <c r="B70" s="119"/>
      <c r="C70" s="127"/>
      <c r="D70" s="128"/>
      <c r="E70" s="133"/>
      <c r="F70" s="140"/>
      <c r="G70" s="129"/>
      <c r="H70" s="112"/>
    </row>
    <row r="71" spans="2:8" ht="12.75">
      <c r="B71" s="119"/>
      <c r="C71" s="123"/>
      <c r="D71" s="110"/>
      <c r="E71" s="131"/>
      <c r="F71" s="110"/>
      <c r="G71" s="110"/>
      <c r="H71" s="112"/>
    </row>
    <row r="72" spans="2:8" ht="12.75">
      <c r="B72" s="119"/>
      <c r="C72" s="236" t="s">
        <v>310</v>
      </c>
      <c r="D72" s="237"/>
      <c r="E72" s="136"/>
      <c r="F72" s="120"/>
      <c r="G72" s="121"/>
      <c r="H72" s="112"/>
    </row>
    <row r="73" spans="2:8" ht="25.5">
      <c r="B73" s="119"/>
      <c r="C73" s="122"/>
      <c r="D73" s="110" t="s">
        <v>311</v>
      </c>
      <c r="E73" s="131" t="str">
        <f>CONCATENATE("https://",PS_CDOM_IPADDRESS,"/webconsole")</f>
        <v>https://135.64.158.77/webconsole</v>
      </c>
      <c r="F73" s="110"/>
      <c r="G73" s="124"/>
      <c r="H73" s="112"/>
    </row>
    <row r="74" spans="2:8" ht="12.75">
      <c r="B74" s="119"/>
      <c r="C74" s="122"/>
      <c r="D74" s="110" t="s">
        <v>269</v>
      </c>
      <c r="E74" s="131" t="str">
        <f>CONCATENATE("admin/",SP_ADMIN_PASSWORD)</f>
        <v>admin/admin123</v>
      </c>
      <c r="F74" s="110"/>
      <c r="G74" s="124"/>
      <c r="H74" s="112"/>
    </row>
    <row r="75" spans="2:8" ht="25.5">
      <c r="B75" s="119"/>
      <c r="C75" s="122"/>
      <c r="D75" s="110" t="s">
        <v>602</v>
      </c>
      <c r="E75" s="131"/>
      <c r="F75" s="110"/>
      <c r="G75" s="124"/>
      <c r="H75" s="112"/>
    </row>
    <row r="76" spans="2:8" ht="12.75">
      <c r="B76" s="119"/>
      <c r="C76" s="122"/>
      <c r="D76" s="110"/>
      <c r="E76" s="131" t="s">
        <v>424</v>
      </c>
      <c r="F76" s="110"/>
      <c r="G76" s="124"/>
      <c r="H76" s="112"/>
    </row>
    <row r="77" spans="2:8" ht="12.75">
      <c r="B77" s="119"/>
      <c r="C77" s="122"/>
      <c r="D77" s="110"/>
      <c r="E77" s="131" t="s">
        <v>425</v>
      </c>
      <c r="F77" s="110"/>
      <c r="G77" s="124"/>
      <c r="H77" s="112"/>
    </row>
    <row r="78" spans="2:8" ht="12.75">
      <c r="B78" s="119"/>
      <c r="C78" s="122"/>
      <c r="D78" s="110"/>
      <c r="E78" s="131" t="s">
        <v>603</v>
      </c>
      <c r="F78" s="110"/>
      <c r="G78" s="124"/>
      <c r="H78" s="112"/>
    </row>
    <row r="79" spans="2:8" ht="12.75">
      <c r="B79" s="119"/>
      <c r="C79" s="122"/>
      <c r="D79" s="110"/>
      <c r="E79" s="131" t="s">
        <v>428</v>
      </c>
      <c r="F79" s="110"/>
      <c r="G79" s="124"/>
      <c r="H79" s="112"/>
    </row>
    <row r="80" spans="2:8" ht="12.75">
      <c r="B80" s="119"/>
      <c r="C80" s="122"/>
      <c r="D80" s="110"/>
      <c r="E80" s="131" t="s">
        <v>429</v>
      </c>
      <c r="F80" s="110"/>
      <c r="G80" s="124"/>
      <c r="H80" s="112"/>
    </row>
    <row r="81" spans="2:8" ht="12.75">
      <c r="B81" s="119"/>
      <c r="C81" s="122"/>
      <c r="D81" s="110"/>
      <c r="E81" s="131" t="s">
        <v>430</v>
      </c>
      <c r="F81" s="110"/>
      <c r="G81" s="124"/>
      <c r="H81" s="112"/>
    </row>
    <row r="82" spans="2:8" ht="12.75">
      <c r="B82" s="119"/>
      <c r="C82" s="122"/>
      <c r="D82" s="110"/>
      <c r="E82" s="131" t="s">
        <v>549</v>
      </c>
      <c r="F82" s="110"/>
      <c r="G82" s="124"/>
      <c r="H82" s="112"/>
    </row>
    <row r="83" spans="2:8" ht="12.75">
      <c r="B83" s="119"/>
      <c r="C83" s="122"/>
      <c r="D83" s="110"/>
      <c r="E83" s="131" t="s">
        <v>431</v>
      </c>
      <c r="F83" s="110"/>
      <c r="G83" s="124"/>
      <c r="H83" s="112"/>
    </row>
    <row r="84" spans="2:8" ht="13.5" thickBot="1">
      <c r="B84" s="119"/>
      <c r="C84" s="122"/>
      <c r="D84" s="110"/>
      <c r="E84" s="131"/>
      <c r="F84" s="110"/>
      <c r="G84" s="124"/>
      <c r="H84" s="112"/>
    </row>
    <row r="85" spans="2:8" ht="13.5" thickBot="1">
      <c r="B85" s="119"/>
      <c r="C85" s="122"/>
      <c r="D85" s="123" t="s">
        <v>316</v>
      </c>
      <c r="E85" s="141" t="s">
        <v>432</v>
      </c>
      <c r="F85" s="111" t="s">
        <v>887</v>
      </c>
      <c r="G85" s="124"/>
      <c r="H85" s="112"/>
    </row>
    <row r="86" spans="2:8" ht="12.75">
      <c r="B86" s="119"/>
      <c r="C86" s="127"/>
      <c r="D86" s="142"/>
      <c r="E86" s="133"/>
      <c r="F86" s="128"/>
      <c r="G86" s="129"/>
      <c r="H86" s="112"/>
    </row>
    <row r="87" spans="2:8" ht="12.75">
      <c r="B87" s="119"/>
      <c r="C87" s="123"/>
      <c r="D87" s="123"/>
      <c r="E87" s="131"/>
      <c r="F87" s="110"/>
      <c r="G87" s="110"/>
      <c r="H87" s="112"/>
    </row>
    <row r="88" spans="2:8" ht="12.75">
      <c r="B88" s="119"/>
      <c r="C88" s="143"/>
      <c r="D88" s="144" t="s">
        <v>550</v>
      </c>
      <c r="E88" s="136" t="s">
        <v>551</v>
      </c>
      <c r="F88" s="120"/>
      <c r="G88" s="121"/>
      <c r="H88" s="112"/>
    </row>
    <row r="89" spans="2:8" ht="30" customHeight="1">
      <c r="B89" s="119"/>
      <c r="C89" s="122"/>
      <c r="D89" s="123"/>
      <c r="E89" s="131" t="str">
        <f>CONCATENATE("Login to Presence Server Dom0 via cli: ",PS_DOM0_IPADDRESS," as admin/",SP_ADMIN_PASSWORD," and su - root / ",SP_ROOT_PASSWORD)</f>
        <v>Login to Presence Server Dom0 via cli: 135.64.158.76 as admin/admin123 and su - root / root123</v>
      </c>
      <c r="F89" s="110"/>
      <c r="G89" s="124"/>
      <c r="H89" s="112"/>
    </row>
    <row r="90" spans="2:8" ht="38.25">
      <c r="B90" s="119"/>
      <c r="C90" s="122"/>
      <c r="D90" s="110"/>
      <c r="E90" s="131" t="s">
        <v>552</v>
      </c>
      <c r="F90" s="110"/>
      <c r="G90" s="124" t="s">
        <v>553</v>
      </c>
      <c r="H90" s="112"/>
    </row>
    <row r="91" spans="2:8" ht="13.5" thickBot="1">
      <c r="B91" s="119"/>
      <c r="C91" s="122"/>
      <c r="D91" s="110"/>
      <c r="E91" s="131" t="s">
        <v>554</v>
      </c>
      <c r="F91" s="110"/>
      <c r="G91" s="124"/>
      <c r="H91" s="112"/>
    </row>
    <row r="92" spans="2:8" ht="13.5" thickBot="1">
      <c r="B92" s="119"/>
      <c r="C92" s="122"/>
      <c r="D92" s="110"/>
      <c r="E92" s="131"/>
      <c r="F92" s="111" t="s">
        <v>887</v>
      </c>
      <c r="G92" s="124"/>
      <c r="H92" s="112"/>
    </row>
    <row r="93" spans="2:8" ht="12.75">
      <c r="B93" s="119"/>
      <c r="C93" s="127"/>
      <c r="D93" s="128"/>
      <c r="E93" s="133"/>
      <c r="F93" s="140"/>
      <c r="G93" s="129"/>
      <c r="H93" s="112"/>
    </row>
    <row r="94" spans="2:8" ht="13.5" thickBot="1">
      <c r="B94" s="145"/>
      <c r="C94" s="146"/>
      <c r="D94" s="114"/>
      <c r="E94" s="134"/>
      <c r="F94" s="114"/>
      <c r="G94" s="114"/>
      <c r="H94" s="116"/>
    </row>
    <row r="95" spans="2:5" ht="13.5" thickBot="1">
      <c r="B95" s="103"/>
      <c r="C95" s="103"/>
      <c r="E95" s="147"/>
    </row>
    <row r="96" spans="2:8" ht="15" customHeight="1">
      <c r="B96" s="238" t="s">
        <v>312</v>
      </c>
      <c r="C96" s="239"/>
      <c r="D96" s="239"/>
      <c r="E96" s="135"/>
      <c r="F96" s="107"/>
      <c r="G96" s="107"/>
      <c r="H96" s="108"/>
    </row>
    <row r="97" spans="2:8" ht="15" customHeight="1">
      <c r="B97" s="117"/>
      <c r="C97" s="118"/>
      <c r="D97" s="118"/>
      <c r="E97" s="131"/>
      <c r="F97" s="110"/>
      <c r="G97" s="110"/>
      <c r="H97" s="112"/>
    </row>
    <row r="98" spans="2:8" ht="12.75">
      <c r="B98" s="148"/>
      <c r="C98" s="236" t="s">
        <v>313</v>
      </c>
      <c r="D98" s="237"/>
      <c r="E98" s="136"/>
      <c r="F98" s="120"/>
      <c r="G98" s="121"/>
      <c r="H98" s="112"/>
    </row>
    <row r="99" spans="2:8" ht="12.75">
      <c r="B99" s="148"/>
      <c r="C99" s="122"/>
      <c r="D99" s="123"/>
      <c r="E99" s="131" t="str">
        <f>CONCATENATE("Login to ",PS_IPADDRESS," using ",PS_ADMIN_USER," and su to  ",PS_ROOT_USER)</f>
        <v>Login to 135.64.158.78 using craft/craft01 and su to  root/root01</v>
      </c>
      <c r="F99" s="110"/>
      <c r="G99" s="124"/>
      <c r="H99" s="112"/>
    </row>
    <row r="100" spans="2:8" ht="26.25" thickBot="1">
      <c r="B100" s="148"/>
      <c r="C100" s="240" t="s">
        <v>495</v>
      </c>
      <c r="D100" s="241"/>
      <c r="E100" s="131" t="s">
        <v>481</v>
      </c>
      <c r="F100" s="110"/>
      <c r="G100" s="124" t="s">
        <v>480</v>
      </c>
      <c r="H100" s="112"/>
    </row>
    <row r="101" spans="2:8" ht="13.5" thickBot="1">
      <c r="B101" s="148"/>
      <c r="C101" s="122"/>
      <c r="D101" s="123"/>
      <c r="E101" s="131"/>
      <c r="F101" s="111" t="s">
        <v>887</v>
      </c>
      <c r="G101" s="124"/>
      <c r="H101" s="112"/>
    </row>
    <row r="102" spans="2:8" ht="12.75">
      <c r="B102" s="148"/>
      <c r="C102" s="127"/>
      <c r="D102" s="142"/>
      <c r="E102" s="133"/>
      <c r="F102" s="140"/>
      <c r="G102" s="129"/>
      <c r="H102" s="112"/>
    </row>
    <row r="103" spans="2:8" ht="12.75">
      <c r="B103" s="148"/>
      <c r="C103" s="123"/>
      <c r="D103" s="123"/>
      <c r="E103" s="131"/>
      <c r="F103" s="72"/>
      <c r="G103" s="110"/>
      <c r="H103" s="112"/>
    </row>
    <row r="104" spans="2:8" ht="39" thickBot="1">
      <c r="B104" s="148"/>
      <c r="C104" s="236" t="s">
        <v>496</v>
      </c>
      <c r="D104" s="237"/>
      <c r="E104" s="136" t="s">
        <v>159</v>
      </c>
      <c r="F104" s="120"/>
      <c r="G104" s="121" t="s">
        <v>317</v>
      </c>
      <c r="H104" s="112"/>
    </row>
    <row r="105" spans="2:8" ht="13.5" thickBot="1">
      <c r="B105" s="148"/>
      <c r="C105" s="122"/>
      <c r="D105" s="123"/>
      <c r="E105" s="131"/>
      <c r="F105" s="111" t="s">
        <v>887</v>
      </c>
      <c r="G105" s="124"/>
      <c r="H105" s="112"/>
    </row>
    <row r="106" spans="2:8" ht="12.75">
      <c r="B106" s="148"/>
      <c r="C106" s="127"/>
      <c r="D106" s="142"/>
      <c r="E106" s="133"/>
      <c r="F106" s="128"/>
      <c r="G106" s="129"/>
      <c r="H106" s="112"/>
    </row>
    <row r="107" spans="2:8" ht="12.75">
      <c r="B107" s="148"/>
      <c r="C107" s="123"/>
      <c r="D107" s="123"/>
      <c r="E107" s="131"/>
      <c r="F107" s="110"/>
      <c r="G107" s="110"/>
      <c r="H107" s="112"/>
    </row>
    <row r="108" spans="2:8" ht="12.75">
      <c r="B108" s="148"/>
      <c r="C108" s="236" t="s">
        <v>477</v>
      </c>
      <c r="D108" s="237"/>
      <c r="E108" s="136"/>
      <c r="F108" s="120"/>
      <c r="G108" s="121"/>
      <c r="H108" s="112"/>
    </row>
    <row r="109" spans="2:8" ht="25.5">
      <c r="B109" s="148"/>
      <c r="C109" s="122"/>
      <c r="D109" s="110" t="s">
        <v>483</v>
      </c>
      <c r="E109" s="131" t="str">
        <f>CONCATENATE("https://",PS_IPADDRESS)</f>
        <v>https://135.64.158.78</v>
      </c>
      <c r="F109" s="110"/>
      <c r="G109" s="124" t="s">
        <v>482</v>
      </c>
      <c r="H109" s="112"/>
    </row>
    <row r="110" spans="2:8" ht="12.75">
      <c r="B110" s="148"/>
      <c r="C110" s="122"/>
      <c r="D110" s="110" t="s">
        <v>484</v>
      </c>
      <c r="E110" s="131" t="str">
        <f>CONCATENATE("https://",PS_IPADDRESS,":7300/admin")</f>
        <v>https://135.64.158.78:7300/admin</v>
      </c>
      <c r="F110" s="110"/>
      <c r="G110" s="124"/>
      <c r="H110" s="112"/>
    </row>
    <row r="111" spans="2:8" ht="13.5" thickBot="1">
      <c r="B111" s="148"/>
      <c r="C111" s="122"/>
      <c r="D111" s="110" t="s">
        <v>485</v>
      </c>
      <c r="E111" s="131" t="str">
        <f>PS_ADMIN_USER</f>
        <v>craft/craft01</v>
      </c>
      <c r="F111" s="110"/>
      <c r="G111" s="124"/>
      <c r="H111" s="112"/>
    </row>
    <row r="112" spans="2:8" ht="13.5" thickBot="1">
      <c r="B112" s="148"/>
      <c r="C112" s="122"/>
      <c r="D112" s="110"/>
      <c r="E112" s="131" t="s">
        <v>486</v>
      </c>
      <c r="F112" s="111" t="s">
        <v>887</v>
      </c>
      <c r="G112" s="124"/>
      <c r="H112" s="112"/>
    </row>
    <row r="113" spans="2:8" ht="12.75">
      <c r="B113" s="148"/>
      <c r="C113" s="127"/>
      <c r="D113" s="128"/>
      <c r="E113" s="133"/>
      <c r="F113" s="140"/>
      <c r="G113" s="129"/>
      <c r="H113" s="112"/>
    </row>
    <row r="114" spans="2:8" ht="12.75">
      <c r="B114" s="148"/>
      <c r="C114" s="123"/>
      <c r="D114" s="110"/>
      <c r="E114" s="131"/>
      <c r="F114" s="72"/>
      <c r="G114" s="110"/>
      <c r="H114" s="112"/>
    </row>
    <row r="115" spans="2:8" ht="12.75">
      <c r="B115" s="148"/>
      <c r="C115" s="236" t="s">
        <v>305</v>
      </c>
      <c r="D115" s="237"/>
      <c r="E115" s="136"/>
      <c r="F115" s="120"/>
      <c r="G115" s="121"/>
      <c r="H115" s="112"/>
    </row>
    <row r="116" spans="2:8" ht="12.75">
      <c r="B116" s="148"/>
      <c r="C116" s="122"/>
      <c r="D116" s="110" t="s">
        <v>491</v>
      </c>
      <c r="E116" s="110" t="str">
        <f>CONCATENATE("https://",SMGR_FQDN,"/SMGR")</f>
        <v>https://smgr6ktserver.pi.fr.rnd.avaya.com/SMGR</v>
      </c>
      <c r="F116" s="110"/>
      <c r="G116" s="124"/>
      <c r="H116" s="112"/>
    </row>
    <row r="117" spans="2:8" ht="12.75">
      <c r="B117" s="148"/>
      <c r="C117" s="122"/>
      <c r="D117" s="131" t="s">
        <v>269</v>
      </c>
      <c r="E117" s="110" t="str">
        <f>CONCATENATE(SMGR_USER_LOGIN," / ",SMGR_USER_PASSWORD)</f>
        <v>admin / avaya123</v>
      </c>
      <c r="F117" s="110"/>
      <c r="G117" s="124"/>
      <c r="H117" s="112"/>
    </row>
    <row r="118" spans="2:8" ht="12.75">
      <c r="B118" s="148"/>
      <c r="C118" s="122"/>
      <c r="D118" s="110"/>
      <c r="E118" s="131"/>
      <c r="F118" s="110"/>
      <c r="G118" s="124"/>
      <c r="H118" s="112"/>
    </row>
    <row r="119" spans="2:8" ht="12.75">
      <c r="B119" s="148"/>
      <c r="C119" s="122"/>
      <c r="D119" s="110" t="s">
        <v>492</v>
      </c>
      <c r="E119" s="137" t="s">
        <v>306</v>
      </c>
      <c r="F119" s="110"/>
      <c r="G119" s="124"/>
      <c r="H119" s="112"/>
    </row>
    <row r="120" spans="2:8" ht="13.5" thickBot="1">
      <c r="B120" s="148"/>
      <c r="C120" s="122"/>
      <c r="D120" s="110"/>
      <c r="E120" s="131" t="s">
        <v>493</v>
      </c>
      <c r="F120" s="110"/>
      <c r="G120" s="124"/>
      <c r="H120" s="112"/>
    </row>
    <row r="121" spans="2:8" ht="15.75" customHeight="1" thickBot="1">
      <c r="B121" s="148"/>
      <c r="C121" s="122"/>
      <c r="D121" s="123"/>
      <c r="E121" s="131" t="s">
        <v>494</v>
      </c>
      <c r="F121" s="111" t="s">
        <v>887</v>
      </c>
      <c r="G121" s="124"/>
      <c r="H121" s="112"/>
    </row>
    <row r="122" spans="2:8" ht="15.75" customHeight="1">
      <c r="B122" s="148"/>
      <c r="C122" s="127"/>
      <c r="D122" s="142"/>
      <c r="E122" s="133"/>
      <c r="F122" s="128"/>
      <c r="G122" s="129"/>
      <c r="H122" s="112"/>
    </row>
    <row r="123" spans="2:8" ht="15.75" customHeight="1">
      <c r="B123" s="148"/>
      <c r="C123" s="123"/>
      <c r="D123" s="123"/>
      <c r="E123" s="131"/>
      <c r="F123" s="110"/>
      <c r="G123" s="110"/>
      <c r="H123" s="112"/>
    </row>
    <row r="124" spans="2:8" ht="15.75" customHeight="1">
      <c r="B124" s="148"/>
      <c r="C124" s="236" t="s">
        <v>318</v>
      </c>
      <c r="D124" s="237"/>
      <c r="E124" s="136"/>
      <c r="F124" s="120"/>
      <c r="G124" s="121"/>
      <c r="H124" s="112"/>
    </row>
    <row r="125" spans="2:8" ht="23.25" customHeight="1">
      <c r="B125" s="148"/>
      <c r="C125" s="122"/>
      <c r="D125" s="123"/>
      <c r="E125" s="137" t="s">
        <v>307</v>
      </c>
      <c r="F125" s="110"/>
      <c r="G125" s="124"/>
      <c r="H125" s="112"/>
    </row>
    <row r="126" spans="2:8" ht="15.75" customHeight="1" thickBot="1">
      <c r="B126" s="148"/>
      <c r="C126" s="122"/>
      <c r="D126" s="123"/>
      <c r="E126" s="131" t="str">
        <f>CONCATENATE("Click on the Presence Server Entity Name Link '",PS_HOST_NAME,"'")</f>
        <v>Click on the Presence Server Entity Name Link 'g78'</v>
      </c>
      <c r="F126" s="110"/>
      <c r="G126" s="124"/>
      <c r="H126" s="112"/>
    </row>
    <row r="127" spans="2:8" ht="30.75" customHeight="1" thickBot="1">
      <c r="B127" s="148"/>
      <c r="C127" s="122"/>
      <c r="D127" s="123"/>
      <c r="E127" s="131" t="s">
        <v>504</v>
      </c>
      <c r="F127" s="111" t="s">
        <v>887</v>
      </c>
      <c r="G127" s="124" t="s">
        <v>319</v>
      </c>
      <c r="H127" s="112"/>
    </row>
    <row r="128" spans="2:8" ht="30.75" customHeight="1">
      <c r="B128" s="148"/>
      <c r="C128" s="127"/>
      <c r="D128" s="142"/>
      <c r="E128" s="133"/>
      <c r="F128" s="140"/>
      <c r="G128" s="129"/>
      <c r="H128" s="112"/>
    </row>
    <row r="129" spans="2:8" ht="15.75" customHeight="1" thickBot="1">
      <c r="B129" s="149"/>
      <c r="C129" s="146"/>
      <c r="D129" s="146"/>
      <c r="E129" s="134"/>
      <c r="F129" s="114"/>
      <c r="G129" s="114"/>
      <c r="H129" s="116"/>
    </row>
    <row r="130" spans="2:5" ht="13.5" thickBot="1">
      <c r="B130" s="147"/>
      <c r="C130" s="103"/>
      <c r="D130" s="103"/>
      <c r="E130" s="147"/>
    </row>
    <row r="131" spans="2:8" ht="12.75">
      <c r="B131" s="244" t="s">
        <v>555</v>
      </c>
      <c r="C131" s="245"/>
      <c r="D131" s="245"/>
      <c r="E131" s="135"/>
      <c r="F131" s="107"/>
      <c r="G131" s="107"/>
      <c r="H131" s="108"/>
    </row>
    <row r="132" spans="2:8" ht="12.75">
      <c r="B132" s="150"/>
      <c r="C132" s="151"/>
      <c r="D132" s="151"/>
      <c r="E132" s="131"/>
      <c r="F132" s="110"/>
      <c r="G132" s="110"/>
      <c r="H132" s="112"/>
    </row>
    <row r="133" spans="2:8" ht="12.75">
      <c r="B133" s="148"/>
      <c r="C133" s="236" t="s">
        <v>596</v>
      </c>
      <c r="D133" s="237"/>
      <c r="E133" s="136"/>
      <c r="F133" s="120"/>
      <c r="G133" s="121"/>
      <c r="H133" s="112"/>
    </row>
    <row r="134" spans="2:8" ht="31.5" customHeight="1">
      <c r="B134" s="148"/>
      <c r="C134" s="122"/>
      <c r="D134" s="123"/>
      <c r="E134" s="131" t="str">
        <f>CONCATENATE("Download patches and copy to /home/craft directory on the Presence Services Server - ",PS_IPADDRESS)</f>
        <v>Download patches and copy to /home/craft directory on the Presence Services Server - 135.64.158.78</v>
      </c>
      <c r="F134" s="110"/>
      <c r="G134" s="124" t="s">
        <v>557</v>
      </c>
      <c r="H134" s="112"/>
    </row>
    <row r="135" spans="2:8" ht="12.75">
      <c r="B135" s="148"/>
      <c r="C135" s="122"/>
      <c r="D135" s="123" t="s">
        <v>556</v>
      </c>
      <c r="E135" s="131"/>
      <c r="F135" s="110"/>
      <c r="G135" s="124"/>
      <c r="H135" s="112"/>
    </row>
    <row r="136" spans="2:8" ht="12.75">
      <c r="B136" s="148"/>
      <c r="C136" s="122"/>
      <c r="D136" s="110" t="s">
        <v>313</v>
      </c>
      <c r="E136" s="131" t="str">
        <f>CONCATENATE("Login to ",PS_IPADDRESS," using ",PS_ADMIN_USER," and su to  ",PS_ROOT_USER)</f>
        <v>Login to 135.64.158.78 using craft/craft01 and su to  root/root01</v>
      </c>
      <c r="F136" s="110"/>
      <c r="G136" s="124"/>
      <c r="H136" s="112"/>
    </row>
    <row r="137" spans="2:8" ht="12.75">
      <c r="B137" s="148"/>
      <c r="C137" s="122"/>
      <c r="D137" s="110" t="s">
        <v>320</v>
      </c>
      <c r="E137" s="152" t="s">
        <v>104</v>
      </c>
      <c r="F137" s="110"/>
      <c r="G137" s="124"/>
      <c r="H137" s="112"/>
    </row>
    <row r="138" spans="2:8" ht="12.75">
      <c r="B138" s="148"/>
      <c r="C138" s="122"/>
      <c r="D138" s="110"/>
      <c r="E138" s="131" t="s">
        <v>558</v>
      </c>
      <c r="F138" s="110"/>
      <c r="G138" s="124"/>
      <c r="H138" s="112"/>
    </row>
    <row r="139" spans="2:8" ht="12.75">
      <c r="B139" s="148"/>
      <c r="C139" s="122"/>
      <c r="D139" s="110" t="s">
        <v>561</v>
      </c>
      <c r="E139" s="131" t="s">
        <v>559</v>
      </c>
      <c r="F139" s="110"/>
      <c r="G139" s="124"/>
      <c r="H139" s="112"/>
    </row>
    <row r="140" spans="2:8" ht="13.5" thickBot="1">
      <c r="B140" s="148"/>
      <c r="C140" s="122"/>
      <c r="D140" s="123"/>
      <c r="E140" s="131" t="s">
        <v>560</v>
      </c>
      <c r="F140" s="110"/>
      <c r="G140" s="124"/>
      <c r="H140" s="112"/>
    </row>
    <row r="141" spans="2:8" ht="13.5" thickBot="1">
      <c r="B141" s="148"/>
      <c r="C141" s="122"/>
      <c r="D141" s="110" t="s">
        <v>321</v>
      </c>
      <c r="E141" s="152" t="s">
        <v>126</v>
      </c>
      <c r="F141" s="111" t="s">
        <v>887</v>
      </c>
      <c r="G141" s="124"/>
      <c r="H141" s="112"/>
    </row>
    <row r="142" spans="2:8" ht="12.75">
      <c r="B142" s="148"/>
      <c r="C142" s="127"/>
      <c r="D142" s="142"/>
      <c r="E142" s="133"/>
      <c r="F142" s="128"/>
      <c r="G142" s="129"/>
      <c r="H142" s="112"/>
    </row>
    <row r="143" spans="2:8" ht="13.5" thickBot="1">
      <c r="B143" s="149"/>
      <c r="C143" s="146"/>
      <c r="D143" s="146"/>
      <c r="E143" s="134"/>
      <c r="F143" s="114"/>
      <c r="G143" s="114"/>
      <c r="H143" s="116"/>
    </row>
    <row r="144" spans="2:5" ht="13.5" thickBot="1">
      <c r="B144" s="147"/>
      <c r="C144" s="103"/>
      <c r="D144" s="103"/>
      <c r="E144" s="147"/>
    </row>
    <row r="145" spans="2:8" s="103" customFormat="1" ht="15" customHeight="1">
      <c r="B145" s="238" t="s">
        <v>476</v>
      </c>
      <c r="C145" s="239"/>
      <c r="D145" s="239"/>
      <c r="E145" s="153"/>
      <c r="F145" s="153"/>
      <c r="G145" s="153"/>
      <c r="H145" s="154"/>
    </row>
    <row r="146" spans="2:8" s="103" customFormat="1" ht="15" customHeight="1">
      <c r="B146" s="117"/>
      <c r="C146" s="118"/>
      <c r="D146" s="118"/>
      <c r="E146" s="123"/>
      <c r="F146" s="123"/>
      <c r="G146" s="123"/>
      <c r="H146" s="155"/>
    </row>
    <row r="147" spans="2:8" ht="15" customHeight="1">
      <c r="B147" s="109"/>
      <c r="C147" s="229" t="s">
        <v>322</v>
      </c>
      <c r="D147" s="230"/>
      <c r="E147" s="120"/>
      <c r="F147" s="120"/>
      <c r="G147" s="121"/>
      <c r="H147" s="112"/>
    </row>
    <row r="148" spans="2:8" ht="25.5">
      <c r="B148" s="109"/>
      <c r="C148" s="126"/>
      <c r="D148" s="110" t="s">
        <v>92</v>
      </c>
      <c r="E148" s="110" t="str">
        <f>SMGR_HOST_ID</f>
        <v>00-CA-FE-18-84-64</v>
      </c>
      <c r="F148" s="110"/>
      <c r="G148" s="124" t="s">
        <v>507</v>
      </c>
      <c r="H148" s="112"/>
    </row>
    <row r="149" spans="2:8" ht="14.25" customHeight="1">
      <c r="B149" s="109"/>
      <c r="C149" s="126"/>
      <c r="D149" s="110" t="s">
        <v>506</v>
      </c>
      <c r="E149" s="110"/>
      <c r="F149" s="110"/>
      <c r="G149" s="124"/>
      <c r="H149" s="112"/>
    </row>
    <row r="150" spans="2:8" ht="14.25" customHeight="1">
      <c r="B150" s="109"/>
      <c r="C150" s="126"/>
      <c r="D150" s="110" t="s">
        <v>491</v>
      </c>
      <c r="E150" s="110" t="str">
        <f>CONCATENATE("https://",SMGR_FQDN,"/SMGR")</f>
        <v>https://smgr6ktserver.pi.fr.rnd.avaya.com/SMGR</v>
      </c>
      <c r="F150" s="110"/>
      <c r="G150" s="124"/>
      <c r="H150" s="112"/>
    </row>
    <row r="151" spans="2:8" ht="14.25" customHeight="1">
      <c r="B151" s="109"/>
      <c r="C151" s="126"/>
      <c r="D151" s="131" t="s">
        <v>269</v>
      </c>
      <c r="E151" s="110" t="str">
        <f>CONCATENATE(SMGR_USER_LOGIN," / ",SMGR_USER_PASSWORD)</f>
        <v>admin / avaya123</v>
      </c>
      <c r="F151" s="110"/>
      <c r="G151" s="124"/>
      <c r="H151" s="112"/>
    </row>
    <row r="152" spans="2:8" ht="25.5">
      <c r="B152" s="109"/>
      <c r="C152" s="126"/>
      <c r="D152" s="110" t="s">
        <v>93</v>
      </c>
      <c r="E152" s="207" t="s">
        <v>653</v>
      </c>
      <c r="F152" s="110"/>
      <c r="G152" s="124"/>
      <c r="H152" s="112"/>
    </row>
    <row r="153" spans="2:8" ht="12.75">
      <c r="B153" s="109"/>
      <c r="C153" s="126"/>
      <c r="D153" s="110"/>
      <c r="E153" s="110"/>
      <c r="F153" s="110"/>
      <c r="G153" s="124"/>
      <c r="H153" s="112"/>
    </row>
    <row r="154" spans="2:8" ht="12.75">
      <c r="B154" s="148"/>
      <c r="C154" s="130"/>
      <c r="D154" s="131"/>
      <c r="E154" s="110" t="s">
        <v>346</v>
      </c>
      <c r="F154" s="110"/>
      <c r="G154" s="124"/>
      <c r="H154" s="112"/>
    </row>
    <row r="155" spans="2:8" ht="12.75">
      <c r="B155" s="148"/>
      <c r="C155" s="246" t="s">
        <v>323</v>
      </c>
      <c r="D155" s="247"/>
      <c r="E155" s="110"/>
      <c r="F155" s="110"/>
      <c r="G155" s="124"/>
      <c r="H155" s="112"/>
    </row>
    <row r="156" spans="2:8" ht="15" customHeight="1">
      <c r="B156" s="109"/>
      <c r="C156" s="126"/>
      <c r="D156" s="110" t="s">
        <v>313</v>
      </c>
      <c r="E156" s="131" t="str">
        <f>CONCATENATE("Login to ",PS_IPADDRESS," using ",PS_ADMIN_USER," and su to  ",PS_ROOT_USER)</f>
        <v>Login to 135.64.158.78 using craft/craft01 and su to  root/root01</v>
      </c>
      <c r="F156" s="110"/>
      <c r="G156" s="124"/>
      <c r="H156" s="112"/>
    </row>
    <row r="157" spans="2:8" ht="12.75">
      <c r="B157" s="109"/>
      <c r="C157" s="122"/>
      <c r="D157" s="110" t="s">
        <v>320</v>
      </c>
      <c r="E157" s="156" t="s">
        <v>104</v>
      </c>
      <c r="F157" s="110"/>
      <c r="G157" s="124"/>
      <c r="H157" s="112"/>
    </row>
    <row r="158" spans="2:8" ht="13.5" thickBot="1">
      <c r="B158" s="109"/>
      <c r="C158" s="122"/>
      <c r="D158" s="110" t="s">
        <v>324</v>
      </c>
      <c r="E158" s="156" t="s">
        <v>126</v>
      </c>
      <c r="F158" s="110"/>
      <c r="G158" s="124"/>
      <c r="H158" s="112"/>
    </row>
    <row r="159" spans="2:8" ht="13.5" thickBot="1">
      <c r="B159" s="109"/>
      <c r="C159" s="122"/>
      <c r="D159" s="110" t="s">
        <v>508</v>
      </c>
      <c r="E159" s="131" t="s">
        <v>159</v>
      </c>
      <c r="F159" s="111" t="s">
        <v>887</v>
      </c>
      <c r="G159" s="124"/>
      <c r="H159" s="112"/>
    </row>
    <row r="160" spans="2:8" ht="12.75">
      <c r="B160" s="109"/>
      <c r="C160" s="127"/>
      <c r="D160" s="128"/>
      <c r="E160" s="133"/>
      <c r="F160" s="128"/>
      <c r="G160" s="129"/>
      <c r="H160" s="112"/>
    </row>
    <row r="161" spans="2:8" ht="12.75">
      <c r="B161" s="109"/>
      <c r="C161" s="123"/>
      <c r="D161" s="123"/>
      <c r="E161" s="131"/>
      <c r="F161" s="110"/>
      <c r="G161" s="110"/>
      <c r="H161" s="112"/>
    </row>
    <row r="162" spans="2:8" ht="12.75">
      <c r="B162" s="109"/>
      <c r="C162" s="236" t="s">
        <v>562</v>
      </c>
      <c r="D162" s="237"/>
      <c r="E162" s="136"/>
      <c r="F162" s="120"/>
      <c r="G162" s="121"/>
      <c r="H162" s="112"/>
    </row>
    <row r="163" spans="2:8" ht="12.75">
      <c r="B163" s="109"/>
      <c r="C163" s="240" t="s">
        <v>325</v>
      </c>
      <c r="D163" s="241"/>
      <c r="E163" s="131"/>
      <c r="F163" s="110"/>
      <c r="G163" s="124"/>
      <c r="H163" s="112"/>
    </row>
    <row r="164" spans="2:8" ht="12.75">
      <c r="B164" s="109"/>
      <c r="C164" s="122"/>
      <c r="D164" s="110" t="s">
        <v>491</v>
      </c>
      <c r="E164" s="110" t="str">
        <f>CONCATENATE("https://",SMGR_FQDN,"/SMGR")</f>
        <v>https://smgr6ktserver.pi.fr.rnd.avaya.com/SMGR</v>
      </c>
      <c r="F164" s="110"/>
      <c r="G164" s="124"/>
      <c r="H164" s="112"/>
    </row>
    <row r="165" spans="2:8" ht="12.75">
      <c r="B165" s="109"/>
      <c r="C165" s="122"/>
      <c r="D165" s="131" t="s">
        <v>269</v>
      </c>
      <c r="E165" s="110" t="str">
        <f>CONCATENATE(SMGR_USER_LOGIN," / ",SMGR_USER_PASSWORD)</f>
        <v>admin / avaya123</v>
      </c>
      <c r="F165" s="110"/>
      <c r="G165" s="124"/>
      <c r="H165" s="112"/>
    </row>
    <row r="166" spans="2:8" ht="25.5">
      <c r="B166" s="109"/>
      <c r="C166" s="122"/>
      <c r="D166" s="123"/>
      <c r="E166" s="137" t="s">
        <v>308</v>
      </c>
      <c r="F166" s="110"/>
      <c r="G166" s="124"/>
      <c r="H166" s="112"/>
    </row>
    <row r="167" spans="2:8" ht="12.75">
      <c r="B167" s="109"/>
      <c r="C167" s="122"/>
      <c r="D167" s="123"/>
      <c r="E167" s="131" t="s">
        <v>509</v>
      </c>
      <c r="F167" s="110"/>
      <c r="G167" s="124"/>
      <c r="H167" s="112"/>
    </row>
    <row r="168" spans="2:8" ht="12.75">
      <c r="B168" s="109"/>
      <c r="C168" s="122"/>
      <c r="D168" s="123"/>
      <c r="E168" s="131" t="str">
        <f>CONCATENATE("Enter Name: ",PS_SIPENTITY_NAME)</f>
        <v>Enter Name: PS6-1</v>
      </c>
      <c r="F168" s="110"/>
      <c r="G168" s="124"/>
      <c r="H168" s="112"/>
    </row>
    <row r="169" spans="2:8" ht="12.75">
      <c r="B169" s="109"/>
      <c r="C169" s="122"/>
      <c r="D169" s="123"/>
      <c r="E169" s="131" t="str">
        <f>CONCATENATE("Enter FQDN or IP Address: ",PS_IPADDRESS)</f>
        <v>Enter FQDN or IP Address: 135.64.158.78</v>
      </c>
      <c r="F169" s="110"/>
      <c r="G169" s="124"/>
      <c r="H169" s="112"/>
    </row>
    <row r="170" spans="2:8" ht="12.75">
      <c r="B170" s="109"/>
      <c r="C170" s="122"/>
      <c r="D170" s="123"/>
      <c r="E170" s="131" t="s">
        <v>510</v>
      </c>
      <c r="F170" s="110"/>
      <c r="G170" s="124"/>
      <c r="H170" s="112"/>
    </row>
    <row r="171" spans="2:8" ht="13.5" thickBot="1">
      <c r="B171" s="109"/>
      <c r="C171" s="122"/>
      <c r="D171" s="123"/>
      <c r="E171" s="131" t="s">
        <v>511</v>
      </c>
      <c r="F171" s="110"/>
      <c r="G171" s="124"/>
      <c r="H171" s="112"/>
    </row>
    <row r="172" spans="2:8" ht="13.5" thickBot="1">
      <c r="B172" s="109"/>
      <c r="C172" s="122"/>
      <c r="D172" s="123"/>
      <c r="E172" s="131" t="s">
        <v>512</v>
      </c>
      <c r="F172" s="111" t="s">
        <v>887</v>
      </c>
      <c r="G172" s="124"/>
      <c r="H172" s="112"/>
    </row>
    <row r="173" spans="2:8" ht="12.75">
      <c r="B173" s="109"/>
      <c r="C173" s="127"/>
      <c r="D173" s="142"/>
      <c r="E173" s="133"/>
      <c r="F173" s="128"/>
      <c r="G173" s="129"/>
      <c r="H173" s="112"/>
    </row>
    <row r="174" spans="2:8" ht="12.75">
      <c r="B174" s="109"/>
      <c r="C174" s="123"/>
      <c r="D174" s="123"/>
      <c r="E174" s="131"/>
      <c r="F174" s="110"/>
      <c r="G174" s="110"/>
      <c r="H174" s="112"/>
    </row>
    <row r="175" spans="2:8" ht="30" customHeight="1">
      <c r="B175" s="109"/>
      <c r="C175" s="236" t="s">
        <v>326</v>
      </c>
      <c r="D175" s="237"/>
      <c r="E175" s="136"/>
      <c r="F175" s="120"/>
      <c r="G175" s="121"/>
      <c r="H175" s="112"/>
    </row>
    <row r="176" spans="2:8" ht="12.75">
      <c r="B176" s="109"/>
      <c r="C176" s="122"/>
      <c r="D176" s="123"/>
      <c r="E176" s="131" t="s">
        <v>513</v>
      </c>
      <c r="F176" s="110"/>
      <c r="G176" s="124"/>
      <c r="H176" s="112"/>
    </row>
    <row r="177" spans="2:8" ht="12.75">
      <c r="B177" s="109"/>
      <c r="C177" s="122"/>
      <c r="D177" s="123"/>
      <c r="E177" s="131" t="s">
        <v>509</v>
      </c>
      <c r="F177" s="110"/>
      <c r="G177" s="124"/>
      <c r="H177" s="112"/>
    </row>
    <row r="178" spans="2:8" ht="12.75">
      <c r="B178" s="109"/>
      <c r="C178" s="122"/>
      <c r="D178" s="123"/>
      <c r="E178" s="131" t="str">
        <f>CONCATENATE("Enter Name = ",PS_SIPENTITY_NAME,"-",SM_SIPENTITY_1)</f>
        <v>Enter Name = PS6-1-SM-Frankfurt</v>
      </c>
      <c r="F178" s="110"/>
      <c r="G178" s="124"/>
      <c r="H178" s="112"/>
    </row>
    <row r="179" spans="2:8" ht="12.75">
      <c r="B179" s="109"/>
      <c r="C179" s="122"/>
      <c r="D179" s="123"/>
      <c r="E179" s="131" t="str">
        <f>CONCATENATE("SIP Entity 1: ",SM_SIPENTITY_1)</f>
        <v>SIP Entity 1: SM-Frankfurt</v>
      </c>
      <c r="F179" s="110"/>
      <c r="G179" s="124"/>
      <c r="H179" s="112"/>
    </row>
    <row r="180" spans="2:8" ht="12.75">
      <c r="B180" s="109"/>
      <c r="C180" s="122"/>
      <c r="D180" s="123"/>
      <c r="E180" s="131" t="s">
        <v>514</v>
      </c>
      <c r="F180" s="110"/>
      <c r="G180" s="124"/>
      <c r="H180" s="112"/>
    </row>
    <row r="181" spans="2:8" ht="12.75">
      <c r="B181" s="109"/>
      <c r="C181" s="122"/>
      <c r="D181" s="123"/>
      <c r="E181" s="131" t="s">
        <v>515</v>
      </c>
      <c r="F181" s="110"/>
      <c r="G181" s="124"/>
      <c r="H181" s="112"/>
    </row>
    <row r="182" spans="2:8" ht="12.75">
      <c r="B182" s="109"/>
      <c r="C182" s="122"/>
      <c r="D182" s="123"/>
      <c r="E182" s="131" t="str">
        <f>CONCATENATE("SIP Entity 2: ",PS_SIPENTITY_NAME)</f>
        <v>SIP Entity 2: PS6-1</v>
      </c>
      <c r="F182" s="110"/>
      <c r="G182" s="124"/>
      <c r="H182" s="112"/>
    </row>
    <row r="183" spans="2:8" ht="13.5" thickBot="1">
      <c r="B183" s="109"/>
      <c r="C183" s="122"/>
      <c r="D183" s="123"/>
      <c r="E183" s="131" t="s">
        <v>515</v>
      </c>
      <c r="F183" s="110"/>
      <c r="G183" s="124"/>
      <c r="H183" s="112"/>
    </row>
    <row r="184" spans="2:8" ht="13.5" thickBot="1">
      <c r="B184" s="109"/>
      <c r="C184" s="127"/>
      <c r="D184" s="142"/>
      <c r="E184" s="133" t="s">
        <v>516</v>
      </c>
      <c r="F184" s="111" t="s">
        <v>887</v>
      </c>
      <c r="G184" s="129"/>
      <c r="H184" s="112"/>
    </row>
    <row r="185" spans="2:8" ht="12.75">
      <c r="B185" s="109"/>
      <c r="C185" s="122"/>
      <c r="D185" s="123"/>
      <c r="E185" s="131" t="s">
        <v>513</v>
      </c>
      <c r="F185" s="110"/>
      <c r="G185" s="124"/>
      <c r="H185" s="112"/>
    </row>
    <row r="186" spans="2:8" ht="12.75">
      <c r="B186" s="109"/>
      <c r="C186" s="122"/>
      <c r="D186" s="123"/>
      <c r="E186" s="131" t="s">
        <v>509</v>
      </c>
      <c r="F186" s="110"/>
      <c r="G186" s="124"/>
      <c r="H186" s="112"/>
    </row>
    <row r="187" spans="2:8" ht="12.75">
      <c r="B187" s="109"/>
      <c r="C187" s="122"/>
      <c r="D187" s="123"/>
      <c r="E187" s="131" t="str">
        <f>CONCATENATE("Enter Name = ",PS_SIPENTITY_NAME,"-",SM_SIPENTITY_2)</f>
        <v>Enter Name = PS6-1-SM-Frankfurt2</v>
      </c>
      <c r="F187" s="110"/>
      <c r="G187" s="124"/>
      <c r="H187" s="112"/>
    </row>
    <row r="188" spans="2:8" ht="12.75">
      <c r="B188" s="109"/>
      <c r="C188" s="122"/>
      <c r="D188" s="123"/>
      <c r="E188" s="131" t="str">
        <f>CONCATENATE("SIP Entity 1: ",SM_SIPENTITY_2)</f>
        <v>SIP Entity 1: SM-Frankfurt2</v>
      </c>
      <c r="F188" s="110"/>
      <c r="G188" s="124"/>
      <c r="H188" s="112"/>
    </row>
    <row r="189" spans="2:8" ht="12.75">
      <c r="B189" s="109"/>
      <c r="C189" s="122"/>
      <c r="D189" s="123"/>
      <c r="E189" s="131" t="s">
        <v>514</v>
      </c>
      <c r="F189" s="110"/>
      <c r="G189" s="124"/>
      <c r="H189" s="112"/>
    </row>
    <row r="190" spans="2:8" ht="12.75">
      <c r="B190" s="109"/>
      <c r="C190" s="122"/>
      <c r="D190" s="123"/>
      <c r="E190" s="131" t="s">
        <v>515</v>
      </c>
      <c r="F190" s="110"/>
      <c r="G190" s="124"/>
      <c r="H190" s="112"/>
    </row>
    <row r="191" spans="2:8" ht="12.75">
      <c r="B191" s="109"/>
      <c r="C191" s="122"/>
      <c r="D191" s="123"/>
      <c r="E191" s="131" t="str">
        <f>CONCATENATE("SIP Entity 2: ",PS_SIPENTITY_NAME)</f>
        <v>SIP Entity 2: PS6-1</v>
      </c>
      <c r="F191" s="110"/>
      <c r="G191" s="124"/>
      <c r="H191" s="112"/>
    </row>
    <row r="192" spans="2:8" ht="13.5" thickBot="1">
      <c r="B192" s="109"/>
      <c r="C192" s="122"/>
      <c r="D192" s="123"/>
      <c r="E192" s="131" t="s">
        <v>515</v>
      </c>
      <c r="F192" s="110"/>
      <c r="G192" s="124"/>
      <c r="H192" s="112"/>
    </row>
    <row r="193" spans="2:8" ht="13.5" thickBot="1">
      <c r="B193" s="109"/>
      <c r="C193" s="127"/>
      <c r="D193" s="142"/>
      <c r="E193" s="133" t="s">
        <v>516</v>
      </c>
      <c r="F193" s="111" t="s">
        <v>887</v>
      </c>
      <c r="G193" s="129"/>
      <c r="H193" s="112"/>
    </row>
    <row r="194" spans="2:8" ht="12.75">
      <c r="B194" s="109"/>
      <c r="C194" s="123"/>
      <c r="D194" s="123"/>
      <c r="E194" s="131"/>
      <c r="F194" s="110"/>
      <c r="G194" s="110"/>
      <c r="H194" s="112"/>
    </row>
    <row r="195" spans="2:8" ht="13.5" thickBot="1">
      <c r="B195" s="113"/>
      <c r="C195" s="146"/>
      <c r="D195" s="146"/>
      <c r="E195" s="134"/>
      <c r="F195" s="114"/>
      <c r="G195" s="114"/>
      <c r="H195" s="116"/>
    </row>
    <row r="198" spans="2:4" ht="12.75">
      <c r="B198" s="235"/>
      <c r="C198" s="235"/>
      <c r="D198" s="235"/>
    </row>
    <row r="199" spans="2:4" ht="12.75">
      <c r="B199" s="235"/>
      <c r="C199" s="235"/>
      <c r="D199" s="235"/>
    </row>
    <row r="200" spans="2:4" ht="12.75">
      <c r="B200" s="235"/>
      <c r="C200" s="235"/>
      <c r="D200" s="235"/>
    </row>
    <row r="201" spans="2:4" ht="12.75">
      <c r="B201" s="235"/>
      <c r="C201" s="235"/>
      <c r="D201" s="235"/>
    </row>
  </sheetData>
  <sheetProtection/>
  <mergeCells count="33">
    <mergeCell ref="B201:D201"/>
    <mergeCell ref="B198:D198"/>
    <mergeCell ref="C175:D175"/>
    <mergeCell ref="C162:D162"/>
    <mergeCell ref="B200:D200"/>
    <mergeCell ref="B4:D4"/>
    <mergeCell ref="C155:D155"/>
    <mergeCell ref="C21:D21"/>
    <mergeCell ref="C115:D115"/>
    <mergeCell ref="C100:D100"/>
    <mergeCell ref="C104:D104"/>
    <mergeCell ref="C65:D65"/>
    <mergeCell ref="C35:D35"/>
    <mergeCell ref="C72:D72"/>
    <mergeCell ref="C14:D14"/>
    <mergeCell ref="B8:D8"/>
    <mergeCell ref="B12:D12"/>
    <mergeCell ref="C163:D163"/>
    <mergeCell ref="B96:D96"/>
    <mergeCell ref="C30:D30"/>
    <mergeCell ref="C147:D147"/>
    <mergeCell ref="B145:D145"/>
    <mergeCell ref="B33:D33"/>
    <mergeCell ref="B131:D131"/>
    <mergeCell ref="C133:D133"/>
    <mergeCell ref="C20:D20"/>
    <mergeCell ref="C23:D23"/>
    <mergeCell ref="C29:D29"/>
    <mergeCell ref="B199:D199"/>
    <mergeCell ref="C27:D27"/>
    <mergeCell ref="C124:D124"/>
    <mergeCell ref="C98:D98"/>
    <mergeCell ref="C108:D108"/>
  </mergeCells>
  <conditionalFormatting sqref="F5:F7 F9:F11 F18 F26 F28 F30:F32 F62 F69:F70 F85 F92:F93">
    <cfRule type="cellIs" priority="43" dxfId="1" operator="equal" stopIfTrue="1">
      <formula>"ToDo"</formula>
    </cfRule>
    <cfRule type="cellIs" priority="44" dxfId="0" operator="equal" stopIfTrue="1">
      <formula>"Complete"</formula>
    </cfRule>
  </conditionalFormatting>
  <conditionalFormatting sqref="F101:F103">
    <cfRule type="cellIs" priority="21" dxfId="1" operator="equal" stopIfTrue="1">
      <formula>"ToDo"</formula>
    </cfRule>
    <cfRule type="cellIs" priority="22" dxfId="0" operator="equal" stopIfTrue="1">
      <formula>"Complete"</formula>
    </cfRule>
  </conditionalFormatting>
  <conditionalFormatting sqref="F105">
    <cfRule type="cellIs" priority="19" dxfId="1" operator="equal" stopIfTrue="1">
      <formula>"ToDo"</formula>
    </cfRule>
    <cfRule type="cellIs" priority="20" dxfId="0" operator="equal" stopIfTrue="1">
      <formula>"Complete"</formula>
    </cfRule>
  </conditionalFormatting>
  <conditionalFormatting sqref="F112:F114">
    <cfRule type="cellIs" priority="15" dxfId="1" operator="equal" stopIfTrue="1">
      <formula>"ToDo"</formula>
    </cfRule>
    <cfRule type="cellIs" priority="16" dxfId="0" operator="equal" stopIfTrue="1">
      <formula>"Complete"</formula>
    </cfRule>
  </conditionalFormatting>
  <conditionalFormatting sqref="F121">
    <cfRule type="cellIs" priority="13" dxfId="1" operator="equal" stopIfTrue="1">
      <formula>"ToDo"</formula>
    </cfRule>
    <cfRule type="cellIs" priority="14" dxfId="0" operator="equal" stopIfTrue="1">
      <formula>"Complete"</formula>
    </cfRule>
  </conditionalFormatting>
  <conditionalFormatting sqref="F127:F128">
    <cfRule type="cellIs" priority="11" dxfId="1" operator="equal" stopIfTrue="1">
      <formula>"ToDo"</formula>
    </cfRule>
    <cfRule type="cellIs" priority="12" dxfId="0" operator="equal" stopIfTrue="1">
      <formula>"Complete"</formula>
    </cfRule>
  </conditionalFormatting>
  <conditionalFormatting sqref="F141">
    <cfRule type="cellIs" priority="9" dxfId="1" operator="equal" stopIfTrue="1">
      <formula>"ToDo"</formula>
    </cfRule>
    <cfRule type="cellIs" priority="10" dxfId="0" operator="equal" stopIfTrue="1">
      <formula>"Complete"</formula>
    </cfRule>
  </conditionalFormatting>
  <conditionalFormatting sqref="F172">
    <cfRule type="cellIs" priority="3" dxfId="1" operator="equal" stopIfTrue="1">
      <formula>"ToDo"</formula>
    </cfRule>
    <cfRule type="cellIs" priority="4" dxfId="0" operator="equal" stopIfTrue="1">
      <formula>"Complete"</formula>
    </cfRule>
  </conditionalFormatting>
  <conditionalFormatting sqref="F159">
    <cfRule type="cellIs" priority="5" dxfId="1" operator="equal" stopIfTrue="1">
      <formula>"ToDo"</formula>
    </cfRule>
    <cfRule type="cellIs" priority="6" dxfId="0" operator="equal" stopIfTrue="1">
      <formula>"Complete"</formula>
    </cfRule>
  </conditionalFormatting>
  <conditionalFormatting sqref="F184:F193">
    <cfRule type="cellIs" priority="1" dxfId="1" operator="equal" stopIfTrue="1">
      <formula>"ToDo"</formula>
    </cfRule>
    <cfRule type="cellIs" priority="2" dxfId="0" operator="equal" stopIfTrue="1">
      <formula>"Complete"</formula>
    </cfRule>
  </conditionalFormatting>
  <dataValidations count="1">
    <dataValidation type="list" allowBlank="1" showInputMessage="1" showErrorMessage="1" sqref="F105 F101:F103 F18 F26 F28 F30:F32 F9:F11 F5:F7 F62 F85 F69:F70 F92:F93 F112:F114 F121 F127:F128 F141 F159 F172 F184 F193">
      <formula1>Status</formula1>
    </dataValidation>
  </dataValidations>
  <hyperlinks>
    <hyperlink ref="E85" location="TEMPLATESTART" display="Display Template Fields"/>
  </hyperlink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8">
    <tabColor theme="0"/>
  </sheetPr>
  <dimension ref="A1:E101"/>
  <sheetViews>
    <sheetView zoomScalePageLayoutView="0" workbookViewId="0" topLeftCell="A1">
      <pane ySplit="1" topLeftCell="BM2" activePane="bottomLeft" state="frozen"/>
      <selection pane="topLeft" activeCell="A1" sqref="A1"/>
      <selection pane="bottomLeft" activeCell="D17" sqref="D17"/>
    </sheetView>
  </sheetViews>
  <sheetFormatPr defaultColWidth="9.140625" defaultRowHeight="15"/>
  <cols>
    <col min="1" max="1" width="2.8515625" style="0" customWidth="1"/>
    <col min="2" max="2" width="37.28125" style="0" customWidth="1"/>
    <col min="3" max="3" width="66.57421875" style="47" customWidth="1"/>
    <col min="4" max="4" width="24.8515625" style="0" customWidth="1"/>
    <col min="5" max="5" width="21.8515625" style="0" customWidth="1"/>
  </cols>
  <sheetData>
    <row r="1" spans="2:4" ht="15">
      <c r="B1" s="39" t="s">
        <v>353</v>
      </c>
      <c r="C1" s="46" t="s">
        <v>877</v>
      </c>
      <c r="D1" t="s">
        <v>433</v>
      </c>
    </row>
    <row r="2" spans="1:5" s="39" customFormat="1" ht="15">
      <c r="A2" s="39" t="s">
        <v>360</v>
      </c>
      <c r="C2" s="46"/>
      <c r="D2" s="39" t="s">
        <v>488</v>
      </c>
      <c r="E2" s="49" t="s">
        <v>489</v>
      </c>
    </row>
    <row r="3" spans="2:5" ht="15">
      <c r="B3" t="s">
        <v>355</v>
      </c>
      <c r="C3" s="49" t="str">
        <f>PS_IPADDRESS</f>
        <v>135.64.158.78</v>
      </c>
      <c r="E3" s="50" t="s">
        <v>490</v>
      </c>
    </row>
    <row r="4" spans="2:3" ht="15">
      <c r="B4" t="s">
        <v>354</v>
      </c>
      <c r="C4" s="49" t="str">
        <f>PS_FQDN</f>
        <v>g78.ps.pi.fr.rnd.avaya.com</v>
      </c>
    </row>
    <row r="5" spans="2:3" ht="15">
      <c r="B5" t="s">
        <v>356</v>
      </c>
      <c r="C5" s="50" t="str">
        <f>PS_GATEWAY</f>
        <v>135.64.158.1</v>
      </c>
    </row>
    <row r="6" spans="2:3" ht="15">
      <c r="B6" t="s">
        <v>357</v>
      </c>
      <c r="C6" s="50" t="str">
        <f>PS_SUBNET</f>
        <v>255.255.255.128</v>
      </c>
    </row>
    <row r="7" spans="2:4" ht="15">
      <c r="B7" t="s">
        <v>358</v>
      </c>
      <c r="C7" s="50" t="str">
        <f>IF(DNS_IPADDRESS2="",CONCATENATE(DNS_IPADDRESS1),CONCATENATE(DNS_IPADDRESS1,",",DNS_IPADDRESS2))</f>
        <v>135.124.65.10,135.64.158.71</v>
      </c>
      <c r="D7" s="53"/>
    </row>
    <row r="8" ht="15">
      <c r="A8" s="39" t="s">
        <v>359</v>
      </c>
    </row>
    <row r="9" ht="15">
      <c r="A9" s="45" t="s">
        <v>364</v>
      </c>
    </row>
    <row r="10" spans="2:3" ht="15">
      <c r="B10" t="s">
        <v>361</v>
      </c>
      <c r="C10" s="49" t="str">
        <f>SMGR_FQDN</f>
        <v>smgr6ktserver.pi.fr.rnd.avaya.com</v>
      </c>
    </row>
    <row r="11" spans="2:3" ht="15">
      <c r="B11" t="s">
        <v>2</v>
      </c>
      <c r="C11" s="50">
        <v>443</v>
      </c>
    </row>
    <row r="12" spans="2:3" ht="15">
      <c r="B12" t="s">
        <v>362</v>
      </c>
      <c r="C12" s="50">
        <v>1399</v>
      </c>
    </row>
    <row r="13" spans="2:3" ht="15">
      <c r="B13" t="s">
        <v>3</v>
      </c>
      <c r="C13" s="49" t="str">
        <f>SMGR_PS_USER</f>
        <v>system</v>
      </c>
    </row>
    <row r="14" spans="2:3" ht="15">
      <c r="B14" t="s">
        <v>363</v>
      </c>
      <c r="C14" s="49" t="str">
        <f>SMGR_PS_PASSWORD</f>
        <v>system</v>
      </c>
    </row>
    <row r="15" spans="2:3" ht="15">
      <c r="B15" t="s">
        <v>365</v>
      </c>
      <c r="C15" s="50" t="str">
        <f>IF(SMGR_SECURECONNECTION="Yes","true","false")</f>
        <v>true</v>
      </c>
    </row>
    <row r="16" ht="15">
      <c r="A16" s="45" t="s">
        <v>366</v>
      </c>
    </row>
    <row r="17" spans="2:4" ht="15">
      <c r="B17" t="s">
        <v>956</v>
      </c>
      <c r="C17" s="49" t="str">
        <f>PS_ROUTER_SERVICE_NAME</f>
        <v>ps.pi.fr.rnd.avaya.com</v>
      </c>
      <c r="D17" s="87"/>
    </row>
    <row r="18" spans="2:4" ht="15">
      <c r="B18" t="s">
        <v>957</v>
      </c>
      <c r="C18" s="50" t="str">
        <f>PS_REALM</f>
        <v>presence</v>
      </c>
      <c r="D18" s="87"/>
    </row>
    <row r="19" spans="2:3" ht="15">
      <c r="B19" t="s">
        <v>959</v>
      </c>
      <c r="C19" s="50" t="str">
        <f>PS_CLUSTER</f>
        <v>cluster1</v>
      </c>
    </row>
    <row r="20" spans="2:3" ht="15">
      <c r="B20" t="s">
        <v>960</v>
      </c>
      <c r="C20" s="49" t="str">
        <f>PS_IPADDRESS</f>
        <v>135.64.158.78</v>
      </c>
    </row>
    <row r="21" ht="15">
      <c r="A21" s="45" t="s">
        <v>327</v>
      </c>
    </row>
    <row r="22" spans="2:3" ht="15">
      <c r="B22" t="s">
        <v>367</v>
      </c>
      <c r="C22" s="49" t="s">
        <v>434</v>
      </c>
    </row>
    <row r="23" spans="2:3" ht="15">
      <c r="B23" t="s">
        <v>368</v>
      </c>
      <c r="C23" s="49" t="str">
        <f>IF(ENABLE_SESSION_MGR="Yes","true","false")</f>
        <v>true</v>
      </c>
    </row>
    <row r="24" spans="2:3" ht="15">
      <c r="B24" t="s">
        <v>369</v>
      </c>
      <c r="C24" s="49" t="str">
        <f>IF(ENABLE_SESSION_MGR="Yes","true","false")</f>
        <v>true</v>
      </c>
    </row>
    <row r="25" spans="2:3" ht="15">
      <c r="B25" t="s">
        <v>370</v>
      </c>
      <c r="C25" s="49" t="str">
        <f>IF(ENABLE_IM="Yes","true","false")</f>
        <v>true</v>
      </c>
    </row>
    <row r="26" spans="2:3" ht="15">
      <c r="B26" t="s">
        <v>371</v>
      </c>
      <c r="C26" s="49" t="str">
        <f>IF(CLIENT_CONNECTIONS&gt;10000,"true","false")</f>
        <v>false</v>
      </c>
    </row>
    <row r="27" spans="2:3" ht="15">
      <c r="B27" t="s">
        <v>372</v>
      </c>
      <c r="C27" s="49" t="str">
        <f>IF(ENABLE_AES="Yes","true","false")</f>
        <v>false</v>
      </c>
    </row>
    <row r="28" spans="2:3" ht="15">
      <c r="B28" t="s">
        <v>373</v>
      </c>
      <c r="C28" s="49" t="s">
        <v>435</v>
      </c>
    </row>
    <row r="29" spans="2:3" ht="15">
      <c r="B29" t="s">
        <v>374</v>
      </c>
      <c r="C29" s="49" t="s">
        <v>435</v>
      </c>
    </row>
    <row r="30" spans="2:3" ht="15">
      <c r="B30" t="s">
        <v>378</v>
      </c>
      <c r="C30" s="49" t="s">
        <v>435</v>
      </c>
    </row>
    <row r="31" spans="2:3" ht="15">
      <c r="B31" t="s">
        <v>375</v>
      </c>
      <c r="C31" s="49" t="s">
        <v>435</v>
      </c>
    </row>
    <row r="32" spans="2:3" ht="15">
      <c r="B32" t="s">
        <v>376</v>
      </c>
      <c r="C32" s="49" t="s">
        <v>435</v>
      </c>
    </row>
    <row r="33" ht="15">
      <c r="A33" s="45" t="s">
        <v>377</v>
      </c>
    </row>
    <row r="34" spans="2:3" ht="15">
      <c r="B34" t="s">
        <v>12</v>
      </c>
      <c r="C34" s="49" t="s">
        <v>435</v>
      </c>
    </row>
    <row r="35" spans="2:3" ht="15">
      <c r="B35" t="s">
        <v>379</v>
      </c>
      <c r="C35" s="49" t="s">
        <v>435</v>
      </c>
    </row>
    <row r="36" spans="2:3" ht="15">
      <c r="B36" t="s">
        <v>380</v>
      </c>
      <c r="C36" s="49" t="s">
        <v>435</v>
      </c>
    </row>
    <row r="37" ht="15">
      <c r="A37" s="45" t="s">
        <v>381</v>
      </c>
    </row>
    <row r="38" spans="2:3" ht="15">
      <c r="B38" t="s">
        <v>382</v>
      </c>
      <c r="C38" s="49" t="str">
        <f>IF(SM_ASSET_IP2="",SM_ASSET_IP1,CONCATENATE(SM_ASSET_IP1,",",SM_ASSET_IP2))</f>
        <v>135.124.217.244,135.124.217.246</v>
      </c>
    </row>
    <row r="39" spans="1:3" s="45" customFormat="1" ht="15">
      <c r="A39" s="45" t="s">
        <v>383</v>
      </c>
      <c r="C39" s="48"/>
    </row>
    <row r="40" spans="2:3" ht="15">
      <c r="B40" t="s">
        <v>384</v>
      </c>
      <c r="C40" s="49" t="s">
        <v>441</v>
      </c>
    </row>
    <row r="41" spans="2:3" ht="15">
      <c r="B41" t="s">
        <v>922</v>
      </c>
      <c r="C41" s="49" t="s">
        <v>442</v>
      </c>
    </row>
    <row r="42" ht="15">
      <c r="A42" s="45" t="s">
        <v>385</v>
      </c>
    </row>
    <row r="43" spans="2:3" ht="15">
      <c r="B43" t="s">
        <v>17</v>
      </c>
      <c r="C43" s="50" t="s">
        <v>443</v>
      </c>
    </row>
    <row r="44" spans="2:3" ht="15">
      <c r="B44" t="s">
        <v>19</v>
      </c>
      <c r="C44" s="50">
        <v>35060</v>
      </c>
    </row>
    <row r="45" ht="15">
      <c r="A45" s="45" t="s">
        <v>386</v>
      </c>
    </row>
    <row r="46" spans="2:3" ht="15">
      <c r="B46" t="s">
        <v>387</v>
      </c>
      <c r="C46" s="49" t="s">
        <v>444</v>
      </c>
    </row>
    <row r="47" spans="2:3" ht="15">
      <c r="B47" t="s">
        <v>9</v>
      </c>
      <c r="C47" s="49" t="s">
        <v>445</v>
      </c>
    </row>
    <row r="48" spans="2:3" ht="15">
      <c r="B48" t="s">
        <v>10</v>
      </c>
      <c r="C48" s="49" t="s">
        <v>446</v>
      </c>
    </row>
    <row r="49" spans="2:3" ht="15">
      <c r="B49" t="s">
        <v>11</v>
      </c>
      <c r="C49" s="50">
        <v>45061</v>
      </c>
    </row>
    <row r="50" ht="15">
      <c r="A50" s="45" t="s">
        <v>388</v>
      </c>
    </row>
    <row r="51" spans="2:3" ht="15">
      <c r="B51" t="s">
        <v>389</v>
      </c>
      <c r="C51" s="49" t="s">
        <v>447</v>
      </c>
    </row>
    <row r="52" spans="2:3" ht="15">
      <c r="B52" t="s">
        <v>14</v>
      </c>
      <c r="C52" s="49" t="s">
        <v>448</v>
      </c>
    </row>
    <row r="53" spans="2:3" ht="15">
      <c r="B53" t="s">
        <v>390</v>
      </c>
      <c r="C53" s="50">
        <v>65061</v>
      </c>
    </row>
    <row r="54" ht="15">
      <c r="A54" s="45" t="s">
        <v>391</v>
      </c>
    </row>
    <row r="55" spans="2:3" ht="15">
      <c r="B55" t="s">
        <v>21</v>
      </c>
      <c r="C55" s="49" t="s">
        <v>449</v>
      </c>
    </row>
    <row r="56" spans="2:3" ht="15">
      <c r="B56" t="s">
        <v>22</v>
      </c>
      <c r="C56" s="49" t="s">
        <v>450</v>
      </c>
    </row>
    <row r="57" spans="2:3" ht="15">
      <c r="B57" t="s">
        <v>23</v>
      </c>
      <c r="C57" s="49" t="s">
        <v>451</v>
      </c>
    </row>
    <row r="58" spans="2:3" ht="15">
      <c r="B58" t="s">
        <v>24</v>
      </c>
      <c r="C58" s="49" t="s">
        <v>452</v>
      </c>
    </row>
    <row r="59" spans="2:3" ht="15">
      <c r="B59" t="s">
        <v>25</v>
      </c>
      <c r="C59" s="49" t="s">
        <v>453</v>
      </c>
    </row>
    <row r="60" spans="2:3" ht="15">
      <c r="B60" t="s">
        <v>26</v>
      </c>
      <c r="C60" s="50">
        <v>5222</v>
      </c>
    </row>
    <row r="61" spans="1:3" s="45" customFormat="1" ht="15">
      <c r="A61" s="45" t="s">
        <v>392</v>
      </c>
      <c r="C61" s="48"/>
    </row>
    <row r="62" spans="2:3" ht="15">
      <c r="B62" t="s">
        <v>393</v>
      </c>
      <c r="C62" s="49" t="s">
        <v>454</v>
      </c>
    </row>
    <row r="63" spans="2:3" ht="15">
      <c r="B63" t="s">
        <v>29</v>
      </c>
      <c r="C63" s="50">
        <v>60</v>
      </c>
    </row>
    <row r="64" spans="2:3" ht="15">
      <c r="B64" t="s">
        <v>31</v>
      </c>
      <c r="C64" s="50" t="s">
        <v>191</v>
      </c>
    </row>
    <row r="65" spans="2:3" ht="15">
      <c r="B65" t="s">
        <v>32</v>
      </c>
      <c r="C65" s="50">
        <v>10</v>
      </c>
    </row>
    <row r="66" spans="2:3" ht="15">
      <c r="B66" t="s">
        <v>33</v>
      </c>
      <c r="C66" s="50">
        <v>60</v>
      </c>
    </row>
    <row r="67" spans="2:3" ht="15">
      <c r="B67" t="s">
        <v>34</v>
      </c>
      <c r="C67" s="50">
        <v>2</v>
      </c>
    </row>
    <row r="68" spans="1:3" s="45" customFormat="1" ht="15">
      <c r="A68" s="45" t="s">
        <v>394</v>
      </c>
      <c r="C68" s="48"/>
    </row>
    <row r="69" spans="2:3" ht="15">
      <c r="B69" t="s">
        <v>40</v>
      </c>
      <c r="C69" s="50" t="s">
        <v>455</v>
      </c>
    </row>
    <row r="70" spans="2:3" ht="15">
      <c r="B70" t="s">
        <v>41</v>
      </c>
      <c r="C70" s="50" t="s">
        <v>456</v>
      </c>
    </row>
    <row r="71" spans="2:3" ht="15">
      <c r="B71" t="s">
        <v>42</v>
      </c>
      <c r="C71" s="50" t="s">
        <v>457</v>
      </c>
    </row>
    <row r="72" spans="2:3" ht="15">
      <c r="B72" t="s">
        <v>395</v>
      </c>
      <c r="C72" s="50" t="s">
        <v>458</v>
      </c>
    </row>
    <row r="73" spans="2:3" ht="15">
      <c r="B73" t="s">
        <v>396</v>
      </c>
      <c r="C73" s="50" t="s">
        <v>459</v>
      </c>
    </row>
    <row r="74" spans="2:3" ht="15">
      <c r="B74" t="s">
        <v>397</v>
      </c>
      <c r="C74" s="50" t="s">
        <v>460</v>
      </c>
    </row>
    <row r="75" spans="1:3" s="45" customFormat="1" ht="15">
      <c r="A75" s="45" t="s">
        <v>398</v>
      </c>
      <c r="C75" s="48"/>
    </row>
    <row r="76" spans="2:3" ht="15">
      <c r="B76" t="s">
        <v>44</v>
      </c>
      <c r="C76" s="50" t="s">
        <v>76</v>
      </c>
    </row>
    <row r="77" spans="2:3" ht="15">
      <c r="B77" t="s">
        <v>45</v>
      </c>
      <c r="C77" s="50" t="s">
        <v>83</v>
      </c>
    </row>
    <row r="78" ht="15">
      <c r="A78" s="45" t="s">
        <v>399</v>
      </c>
    </row>
    <row r="79" spans="2:3" ht="15">
      <c r="B79" t="s">
        <v>363</v>
      </c>
      <c r="C79" s="50" t="s">
        <v>51</v>
      </c>
    </row>
    <row r="80" spans="2:3" ht="15">
      <c r="B80" t="s">
        <v>400</v>
      </c>
      <c r="C80" s="50" t="s">
        <v>48</v>
      </c>
    </row>
    <row r="81" spans="2:3" ht="15">
      <c r="B81" t="s">
        <v>50</v>
      </c>
      <c r="C81" s="50">
        <v>5432</v>
      </c>
    </row>
    <row r="82" spans="2:3" ht="15">
      <c r="B82" t="s">
        <v>49</v>
      </c>
      <c r="C82" s="50" t="s">
        <v>958</v>
      </c>
    </row>
    <row r="83" ht="15">
      <c r="A83" s="45" t="s">
        <v>465</v>
      </c>
    </row>
    <row r="84" spans="2:3" ht="15">
      <c r="B84" t="s">
        <v>461</v>
      </c>
      <c r="C84" s="49" t="str">
        <f>PS_FQDN</f>
        <v>g78.ps.pi.fr.rnd.avaya.com</v>
      </c>
    </row>
    <row r="85" spans="2:3" ht="15">
      <c r="B85" t="s">
        <v>65</v>
      </c>
      <c r="C85" s="50" t="s">
        <v>161</v>
      </c>
    </row>
    <row r="86" spans="2:3" ht="15">
      <c r="B86" t="s">
        <v>69</v>
      </c>
      <c r="C86" s="50">
        <v>2009</v>
      </c>
    </row>
    <row r="87" spans="2:3" ht="15">
      <c r="B87" t="s">
        <v>67</v>
      </c>
      <c r="C87" s="50">
        <v>2009</v>
      </c>
    </row>
    <row r="88" ht="15">
      <c r="A88" s="45" t="s">
        <v>466</v>
      </c>
    </row>
    <row r="89" spans="2:3" ht="15">
      <c r="B89" t="s">
        <v>462</v>
      </c>
      <c r="C89" s="50">
        <v>5000</v>
      </c>
    </row>
    <row r="90" spans="2:3" ht="15">
      <c r="B90" t="s">
        <v>463</v>
      </c>
      <c r="C90" s="50">
        <v>300</v>
      </c>
    </row>
    <row r="91" spans="2:3" ht="15">
      <c r="B91" t="s">
        <v>464</v>
      </c>
      <c r="C91" s="50">
        <v>300</v>
      </c>
    </row>
    <row r="92" ht="15">
      <c r="A92" s="45" t="s">
        <v>52</v>
      </c>
    </row>
    <row r="93" spans="2:3" ht="15">
      <c r="B93" t="s">
        <v>467</v>
      </c>
      <c r="C93" s="49" t="str">
        <f>SAL_ORG_FQDN</f>
        <v>avaya.com.</v>
      </c>
    </row>
    <row r="94" spans="2:3" ht="15">
      <c r="B94" t="s">
        <v>54</v>
      </c>
      <c r="C94" s="49" t="str">
        <f>SAL_PLATFORM_QUALIFIER</f>
        <v>Enterprise-smgr6ktserver.pi.fr.rnd.avaya.com</v>
      </c>
    </row>
    <row r="95" ht="15">
      <c r="A95" s="45" t="s">
        <v>468</v>
      </c>
    </row>
    <row r="96" spans="2:3" ht="15">
      <c r="B96" t="s">
        <v>71</v>
      </c>
      <c r="C96" s="49" t="str">
        <f>SMGR_ENROLLMENT_PASSWORD</f>
        <v>frankfurt123</v>
      </c>
    </row>
    <row r="97" spans="2:3" ht="15">
      <c r="B97" t="s">
        <v>469</v>
      </c>
      <c r="C97" s="50" t="s">
        <v>79</v>
      </c>
    </row>
    <row r="98" ht="15">
      <c r="A98" s="45" t="s">
        <v>470</v>
      </c>
    </row>
    <row r="99" spans="2:3" ht="15">
      <c r="B99" t="s">
        <v>471</v>
      </c>
      <c r="C99" s="49" t="str">
        <f>CONCATENATE(SMGR_IPADDRESS,"       ",SMGR_FQDN,"     ",SMGR_HOST)</f>
        <v>135.124.217.242       smgr6ktserver.pi.fr.rnd.avaya.com     smgr6ktserver</v>
      </c>
    </row>
    <row r="100" ht="15">
      <c r="C100" s="47" t="s">
        <v>487</v>
      </c>
    </row>
    <row r="101" ht="15">
      <c r="C101" s="51" t="s">
        <v>478</v>
      </c>
    </row>
  </sheetData>
  <sheetProtection/>
  <hyperlinks>
    <hyperlink ref="C101" location="TASKRETURN" display="Return to Task List"/>
  </hyperlink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sheetPr codeName="Sheet10"/>
  <dimension ref="A1:F18"/>
  <sheetViews>
    <sheetView zoomScalePageLayoutView="0" workbookViewId="0" topLeftCell="A1">
      <selection activeCell="D3" sqref="D3"/>
    </sheetView>
  </sheetViews>
  <sheetFormatPr defaultColWidth="9.140625" defaultRowHeight="15"/>
  <cols>
    <col min="1" max="1" width="5.140625" style="0" customWidth="1"/>
    <col min="2" max="2" width="4.8515625" style="0" customWidth="1"/>
    <col min="3" max="3" width="34.7109375" style="0" customWidth="1"/>
    <col min="4" max="4" width="51.140625" style="0" customWidth="1"/>
  </cols>
  <sheetData>
    <row r="1" spans="1:6" ht="15.75" customHeight="1">
      <c r="A1" s="248" t="s">
        <v>264</v>
      </c>
      <c r="B1" s="248"/>
      <c r="C1" s="248"/>
      <c r="D1" s="52" t="s">
        <v>265</v>
      </c>
      <c r="E1" s="52" t="s">
        <v>886</v>
      </c>
      <c r="F1" s="52" t="s">
        <v>878</v>
      </c>
    </row>
    <row r="2" spans="1:3" ht="15">
      <c r="A2" s="249" t="s">
        <v>563</v>
      </c>
      <c r="B2" s="249"/>
      <c r="C2" s="249"/>
    </row>
    <row r="3" spans="2:4" ht="15">
      <c r="B3" s="250" t="s">
        <v>328</v>
      </c>
      <c r="C3" s="250"/>
      <c r="D3" s="13" t="str">
        <f>CONCATENATE("https://",SMGR_FQDN,"/SMGR")</f>
        <v>https://smgr6ktserver.pi.fr.rnd.avaya.com/SMGR</v>
      </c>
    </row>
    <row r="4" spans="2:4" ht="15" customHeight="1">
      <c r="B4" s="38"/>
      <c r="C4" s="38" t="s">
        <v>269</v>
      </c>
      <c r="D4" s="13" t="str">
        <f>CONCATENATE(SMGR_USER_LOGIN," / ",SMGR_USER_PASSWORD)</f>
        <v>admin / avaya123</v>
      </c>
    </row>
    <row r="5" spans="2:3" ht="15">
      <c r="B5" s="251" t="s">
        <v>655</v>
      </c>
      <c r="C5" s="251"/>
    </row>
    <row r="6" spans="3:4" ht="15">
      <c r="C6" t="s">
        <v>509</v>
      </c>
      <c r="D6" t="s">
        <v>641</v>
      </c>
    </row>
    <row r="7" ht="15">
      <c r="D7" t="s">
        <v>642</v>
      </c>
    </row>
    <row r="8" ht="15">
      <c r="D8" t="s">
        <v>643</v>
      </c>
    </row>
    <row r="9" ht="15">
      <c r="D9" t="s">
        <v>644</v>
      </c>
    </row>
    <row r="10" ht="15">
      <c r="D10" t="s">
        <v>645</v>
      </c>
    </row>
    <row r="11" ht="15">
      <c r="C11" t="s">
        <v>646</v>
      </c>
    </row>
    <row r="12" ht="15">
      <c r="D12" t="s">
        <v>647</v>
      </c>
    </row>
    <row r="13" ht="15">
      <c r="D13" t="s">
        <v>648</v>
      </c>
    </row>
    <row r="14" ht="15">
      <c r="D14" t="s">
        <v>649</v>
      </c>
    </row>
    <row r="15" ht="15">
      <c r="C15" t="s">
        <v>646</v>
      </c>
    </row>
    <row r="16" ht="15">
      <c r="D16" t="s">
        <v>650</v>
      </c>
    </row>
    <row r="17" ht="15">
      <c r="D17" t="s">
        <v>651</v>
      </c>
    </row>
    <row r="18" ht="15">
      <c r="D18" t="s">
        <v>649</v>
      </c>
    </row>
  </sheetData>
  <sheetProtection/>
  <mergeCells count="4">
    <mergeCell ref="A1:C1"/>
    <mergeCell ref="A2:C2"/>
    <mergeCell ref="B3:C3"/>
    <mergeCell ref="B5:C5"/>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H114"/>
  <sheetViews>
    <sheetView workbookViewId="0" topLeftCell="A31">
      <selection activeCell="G11" sqref="G11"/>
    </sheetView>
  </sheetViews>
  <sheetFormatPr defaultColWidth="9.140625" defaultRowHeight="15"/>
  <cols>
    <col min="2" max="2" width="19.28125" style="0" customWidth="1"/>
    <col min="3" max="3" width="23.28125" style="0" customWidth="1"/>
    <col min="4" max="4" width="25.7109375" style="0" customWidth="1"/>
    <col min="5" max="5" width="26.00390625" style="0" customWidth="1"/>
    <col min="7" max="7" width="29.8515625" style="0" customWidth="1"/>
  </cols>
  <sheetData>
    <row r="1" spans="2:8" s="186" customFormat="1" ht="13.5" thickBot="1">
      <c r="B1" s="187" t="s">
        <v>264</v>
      </c>
      <c r="C1" s="188"/>
      <c r="D1" s="188" t="s">
        <v>594</v>
      </c>
      <c r="E1" s="188" t="s">
        <v>265</v>
      </c>
      <c r="F1" s="188" t="s">
        <v>886</v>
      </c>
      <c r="G1" s="188" t="s">
        <v>878</v>
      </c>
      <c r="H1" s="189"/>
    </row>
    <row r="2" s="186" customFormat="1" ht="12.75"/>
    <row r="3" spans="2:8" s="147" customFormat="1" ht="15.75" customHeight="1">
      <c r="B3" s="131"/>
      <c r="C3" s="131"/>
      <c r="D3" s="131"/>
      <c r="E3" s="131"/>
      <c r="F3" s="72"/>
      <c r="G3" s="131"/>
      <c r="H3" s="131"/>
    </row>
    <row r="4" spans="2:8" s="147" customFormat="1" ht="15.75" customHeight="1" thickBot="1">
      <c r="B4" s="131"/>
      <c r="C4" s="131"/>
      <c r="D4" s="131"/>
      <c r="E4" s="131"/>
      <c r="F4" s="72"/>
      <c r="G4" s="131"/>
      <c r="H4" s="131"/>
    </row>
    <row r="5" spans="2:8" s="147" customFormat="1" ht="13.5" thickBot="1">
      <c r="B5" s="253" t="s">
        <v>656</v>
      </c>
      <c r="C5" s="254"/>
      <c r="D5" s="254"/>
      <c r="E5" s="135"/>
      <c r="F5" s="135"/>
      <c r="G5" s="135"/>
      <c r="H5" s="190"/>
    </row>
    <row r="6" spans="2:8" s="147" customFormat="1" ht="15.75" customHeight="1" thickBot="1">
      <c r="B6" s="148"/>
      <c r="C6" s="131"/>
      <c r="D6" s="131"/>
      <c r="E6" s="131"/>
      <c r="F6" s="111" t="s">
        <v>887</v>
      </c>
      <c r="G6" s="131"/>
      <c r="H6" s="191"/>
    </row>
    <row r="7" spans="2:8" s="147" customFormat="1" ht="13.5" thickBot="1">
      <c r="B7" s="231" t="s">
        <v>672</v>
      </c>
      <c r="C7" s="232"/>
      <c r="D7" s="131"/>
      <c r="E7" s="131"/>
      <c r="F7" s="115"/>
      <c r="G7" s="131"/>
      <c r="H7" s="191"/>
    </row>
    <row r="8" spans="2:8" s="147" customFormat="1" ht="26.25" thickBot="1">
      <c r="B8" s="130"/>
      <c r="C8" s="131" t="s">
        <v>269</v>
      </c>
      <c r="D8" s="131"/>
      <c r="E8" s="131"/>
      <c r="F8" s="115"/>
      <c r="G8" s="131"/>
      <c r="H8" s="191"/>
    </row>
    <row r="9" spans="2:8" s="147" customFormat="1" ht="39" thickBot="1">
      <c r="B9" s="148"/>
      <c r="C9" s="131"/>
      <c r="D9" s="131" t="s">
        <v>774</v>
      </c>
      <c r="E9" s="131"/>
      <c r="F9" s="115"/>
      <c r="G9" s="131"/>
      <c r="H9" s="191"/>
    </row>
    <row r="10" spans="2:8" s="147" customFormat="1" ht="39" thickBot="1">
      <c r="B10" s="148"/>
      <c r="C10" s="131"/>
      <c r="D10" s="131" t="s">
        <v>710</v>
      </c>
      <c r="E10" s="131"/>
      <c r="F10" s="115"/>
      <c r="G10" s="131"/>
      <c r="H10" s="191"/>
    </row>
    <row r="11" spans="2:8" s="147" customFormat="1" ht="51.75" thickBot="1">
      <c r="B11" s="148"/>
      <c r="C11" s="131"/>
      <c r="D11" s="131" t="s">
        <v>775</v>
      </c>
      <c r="E11" s="131" t="s">
        <v>776</v>
      </c>
      <c r="F11" s="115"/>
      <c r="G11" s="131"/>
      <c r="H11" s="191"/>
    </row>
    <row r="12" spans="2:8" s="147" customFormat="1" ht="15.75" customHeight="1" thickBot="1">
      <c r="B12" s="148"/>
      <c r="C12" s="131"/>
      <c r="D12" s="131"/>
      <c r="E12" s="131"/>
      <c r="F12" s="115"/>
      <c r="G12" s="131"/>
      <c r="H12" s="191"/>
    </row>
    <row r="13" spans="2:8" s="147" customFormat="1" ht="15.75" customHeight="1" thickBot="1">
      <c r="B13" s="149"/>
      <c r="C13" s="134"/>
      <c r="D13" s="134"/>
      <c r="E13" s="134"/>
      <c r="F13" s="115"/>
      <c r="G13" s="134"/>
      <c r="H13" s="192"/>
    </row>
    <row r="14" spans="2:8" s="147" customFormat="1" ht="15.75" customHeight="1" thickBot="1">
      <c r="B14" s="131"/>
      <c r="C14" s="131"/>
      <c r="D14" s="131"/>
      <c r="E14" s="131"/>
      <c r="F14" s="72"/>
      <c r="G14" s="131"/>
      <c r="H14" s="131"/>
    </row>
    <row r="15" spans="2:8" s="147" customFormat="1" ht="13.5" thickBot="1">
      <c r="B15" s="253" t="s">
        <v>657</v>
      </c>
      <c r="C15" s="254"/>
      <c r="D15" s="254"/>
      <c r="E15" s="135"/>
      <c r="F15" s="135"/>
      <c r="G15" s="135"/>
      <c r="H15" s="190"/>
    </row>
    <row r="16" spans="2:8" s="147" customFormat="1" ht="15.75" customHeight="1" thickBot="1">
      <c r="B16" s="148"/>
      <c r="C16" s="131"/>
      <c r="D16" s="131"/>
      <c r="E16" s="131"/>
      <c r="F16" s="111" t="s">
        <v>887</v>
      </c>
      <c r="G16" s="131"/>
      <c r="H16" s="191"/>
    </row>
    <row r="17" spans="2:8" s="147" customFormat="1" ht="26.25" thickBot="1">
      <c r="B17" s="231" t="s">
        <v>500</v>
      </c>
      <c r="C17" s="232"/>
      <c r="D17" s="110" t="str">
        <f>CONCATENATE("https://",SMGR_FQDN,"/SMGR")</f>
        <v>https://smgr6ktserver.pi.fr.rnd.avaya.com/SMGR</v>
      </c>
      <c r="E17" s="131"/>
      <c r="F17" s="115"/>
      <c r="G17" s="131"/>
      <c r="H17" s="191"/>
    </row>
    <row r="18" spans="2:8" s="147" customFormat="1" ht="26.25" thickBot="1">
      <c r="B18" s="130"/>
      <c r="C18" s="131" t="s">
        <v>269</v>
      </c>
      <c r="D18" s="110" t="str">
        <f>CONCATENATE(SMGR_USER_LOGIN," / ",SMGR_USER_PASSWORD)</f>
        <v>admin / avaya123</v>
      </c>
      <c r="E18" s="131"/>
      <c r="F18" s="115"/>
      <c r="G18" s="131"/>
      <c r="H18" s="191"/>
    </row>
    <row r="19" spans="2:8" s="147" customFormat="1" ht="15.75" customHeight="1" thickBot="1">
      <c r="B19" s="148"/>
      <c r="C19" s="131"/>
      <c r="D19" s="131"/>
      <c r="E19" s="131"/>
      <c r="F19" s="115"/>
      <c r="G19" s="131"/>
      <c r="H19" s="191"/>
    </row>
    <row r="20" spans="2:8" s="147" customFormat="1" ht="51.75" thickBot="1">
      <c r="B20" s="148"/>
      <c r="D20" s="131" t="s">
        <v>777</v>
      </c>
      <c r="E20" s="131"/>
      <c r="F20" s="115"/>
      <c r="G20" s="131"/>
      <c r="H20" s="191"/>
    </row>
    <row r="21" spans="2:8" s="147" customFormat="1" ht="64.5" thickBot="1">
      <c r="B21" s="148"/>
      <c r="C21" s="131"/>
      <c r="D21" s="131" t="s">
        <v>778</v>
      </c>
      <c r="E21" s="131"/>
      <c r="F21" s="115"/>
      <c r="G21" s="131"/>
      <c r="H21" s="191"/>
    </row>
    <row r="22" spans="2:8" s="147" customFormat="1" ht="13.5" thickBot="1">
      <c r="B22" s="148"/>
      <c r="C22" s="131" t="s">
        <v>779</v>
      </c>
      <c r="D22" s="131" t="s">
        <v>780</v>
      </c>
      <c r="E22" s="131"/>
      <c r="F22" s="115"/>
      <c r="G22" s="131"/>
      <c r="H22" s="191"/>
    </row>
    <row r="23" spans="2:8" s="147" customFormat="1" ht="26.25" thickBot="1">
      <c r="B23" s="148"/>
      <c r="C23" s="131"/>
      <c r="D23" s="131" t="s">
        <v>781</v>
      </c>
      <c r="E23" s="131"/>
      <c r="F23" s="115"/>
      <c r="G23" s="131"/>
      <c r="H23" s="191"/>
    </row>
    <row r="24" spans="2:8" s="147" customFormat="1" ht="39" thickBot="1">
      <c r="B24" s="148"/>
      <c r="C24" s="131"/>
      <c r="D24" s="131" t="s">
        <v>782</v>
      </c>
      <c r="E24" s="131"/>
      <c r="F24" s="115"/>
      <c r="G24" s="131"/>
      <c r="H24" s="191"/>
    </row>
    <row r="25" spans="2:8" s="147" customFormat="1" ht="51.75" thickBot="1">
      <c r="B25" s="148"/>
      <c r="C25" s="131"/>
      <c r="D25" s="131" t="s">
        <v>783</v>
      </c>
      <c r="E25" s="131"/>
      <c r="F25" s="115"/>
      <c r="G25" s="131"/>
      <c r="H25" s="191"/>
    </row>
    <row r="26" spans="2:8" s="147" customFormat="1" ht="13.5" thickBot="1">
      <c r="B26" s="148"/>
      <c r="C26" s="131"/>
      <c r="D26" s="131" t="s">
        <v>784</v>
      </c>
      <c r="E26" s="131"/>
      <c r="F26" s="115"/>
      <c r="G26" s="131"/>
      <c r="H26" s="191"/>
    </row>
    <row r="27" spans="2:8" s="147" customFormat="1" ht="64.5" thickBot="1">
      <c r="B27" s="148"/>
      <c r="C27" s="131"/>
      <c r="D27" s="131" t="s">
        <v>785</v>
      </c>
      <c r="E27" s="131"/>
      <c r="F27" s="115"/>
      <c r="G27" s="131"/>
      <c r="H27" s="191"/>
    </row>
    <row r="28" spans="2:8" s="147" customFormat="1" ht="15.75" customHeight="1" thickBot="1">
      <c r="B28" s="148"/>
      <c r="C28" s="131"/>
      <c r="D28" s="131"/>
      <c r="E28" s="131"/>
      <c r="F28" s="115"/>
      <c r="G28" s="131"/>
      <c r="H28" s="191"/>
    </row>
    <row r="29" spans="2:8" s="147" customFormat="1" ht="15.75" customHeight="1" thickBot="1">
      <c r="B29" s="149"/>
      <c r="C29" s="134"/>
      <c r="D29" s="134"/>
      <c r="E29" s="134"/>
      <c r="F29" s="115"/>
      <c r="G29" s="134"/>
      <c r="H29" s="192"/>
    </row>
    <row r="30" spans="2:8" s="147" customFormat="1" ht="15.75" customHeight="1" thickBot="1">
      <c r="B30" s="131"/>
      <c r="C30" s="131"/>
      <c r="D30" s="131"/>
      <c r="E30" s="131"/>
      <c r="F30" s="72"/>
      <c r="G30" s="131"/>
      <c r="H30" s="131"/>
    </row>
    <row r="31" spans="2:8" s="147" customFormat="1" ht="13.5" thickBot="1">
      <c r="B31" s="253" t="s">
        <v>501</v>
      </c>
      <c r="C31" s="254"/>
      <c r="D31" s="254"/>
      <c r="E31" s="135"/>
      <c r="F31" s="135"/>
      <c r="G31" s="135"/>
      <c r="H31" s="190"/>
    </row>
    <row r="32" spans="2:8" s="147" customFormat="1" ht="15.75" customHeight="1" thickBot="1">
      <c r="B32" s="148"/>
      <c r="C32" s="131"/>
      <c r="D32" s="131"/>
      <c r="E32" s="131"/>
      <c r="F32" s="111" t="s">
        <v>887</v>
      </c>
      <c r="G32" s="131"/>
      <c r="H32" s="191"/>
    </row>
    <row r="33" spans="2:8" s="147" customFormat="1" ht="15.75" customHeight="1" thickBot="1">
      <c r="B33" s="252" t="s">
        <v>500</v>
      </c>
      <c r="C33" s="232"/>
      <c r="D33" s="110" t="str">
        <f>CONCATENATE("https://",SMGR_FQDN,"/SMGR")</f>
        <v>https://smgr6ktserver.pi.fr.rnd.avaya.com/SMGR</v>
      </c>
      <c r="E33" s="131"/>
      <c r="F33" s="115"/>
      <c r="G33" s="131"/>
      <c r="H33" s="191"/>
    </row>
    <row r="34" spans="2:8" s="147" customFormat="1" ht="15.75" customHeight="1" thickBot="1">
      <c r="B34" s="148"/>
      <c r="C34" s="131" t="s">
        <v>269</v>
      </c>
      <c r="D34" s="110" t="str">
        <f>CONCATENATE(SMGR_USER_LOGIN," / ",SMGR_USER_PASSWORD)</f>
        <v>admin / avaya123</v>
      </c>
      <c r="E34" s="131"/>
      <c r="F34" s="115"/>
      <c r="G34" s="131"/>
      <c r="H34" s="191"/>
    </row>
    <row r="35" spans="2:8" s="147" customFormat="1" ht="15.75" customHeight="1" thickBot="1">
      <c r="B35" s="148"/>
      <c r="C35" s="131"/>
      <c r="D35" s="110"/>
      <c r="E35" s="131"/>
      <c r="F35" s="115"/>
      <c r="G35" s="131"/>
      <c r="H35" s="191"/>
    </row>
    <row r="36" spans="2:8" s="147" customFormat="1" ht="51.75" thickBot="1">
      <c r="B36" s="148"/>
      <c r="C36" s="131"/>
      <c r="D36" s="131" t="s">
        <v>777</v>
      </c>
      <c r="E36" s="131"/>
      <c r="F36" s="115"/>
      <c r="G36" s="131"/>
      <c r="H36" s="191"/>
    </row>
    <row r="37" spans="2:8" s="147" customFormat="1" ht="13.5" thickBot="1">
      <c r="B37" s="148"/>
      <c r="C37" s="131" t="s">
        <v>779</v>
      </c>
      <c r="D37" s="110" t="s">
        <v>786</v>
      </c>
      <c r="E37" s="131"/>
      <c r="F37" s="115"/>
      <c r="G37" s="131"/>
      <c r="H37" s="191"/>
    </row>
    <row r="38" spans="2:8" s="147" customFormat="1" ht="15.75" customHeight="1" thickBot="1">
      <c r="B38" s="148"/>
      <c r="C38" s="131"/>
      <c r="D38" s="110" t="s">
        <v>787</v>
      </c>
      <c r="E38" s="131"/>
      <c r="F38" s="115"/>
      <c r="G38" s="131"/>
      <c r="H38" s="191"/>
    </row>
    <row r="39" spans="2:8" s="147" customFormat="1" ht="26.25" thickBot="1">
      <c r="B39" s="148"/>
      <c r="C39" s="131"/>
      <c r="D39" s="110" t="s">
        <v>788</v>
      </c>
      <c r="E39" s="131"/>
      <c r="F39" s="115"/>
      <c r="G39" s="131"/>
      <c r="H39" s="191"/>
    </row>
    <row r="40" spans="2:8" s="147" customFormat="1" ht="13.5" thickBot="1">
      <c r="B40" s="148"/>
      <c r="C40" s="131"/>
      <c r="D40" s="110" t="s">
        <v>789</v>
      </c>
      <c r="E40" s="131"/>
      <c r="F40" s="115"/>
      <c r="G40" s="131"/>
      <c r="H40" s="191"/>
    </row>
    <row r="41" spans="2:8" s="147" customFormat="1" ht="26.25" thickBot="1">
      <c r="B41" s="148"/>
      <c r="C41" s="131"/>
      <c r="D41" s="110" t="s">
        <v>836</v>
      </c>
      <c r="E41" s="131"/>
      <c r="F41" s="115"/>
      <c r="G41" s="131"/>
      <c r="H41" s="191"/>
    </row>
    <row r="42" spans="2:8" s="147" customFormat="1" ht="15.75" customHeight="1" thickBot="1">
      <c r="B42" s="148"/>
      <c r="C42" s="131"/>
      <c r="D42" s="110" t="s">
        <v>784</v>
      </c>
      <c r="E42" s="131"/>
      <c r="F42" s="115"/>
      <c r="G42" s="131"/>
      <c r="H42" s="191"/>
    </row>
    <row r="43" spans="2:8" s="147" customFormat="1" ht="26.25" thickBot="1">
      <c r="B43" s="148"/>
      <c r="C43" s="131"/>
      <c r="D43" s="110" t="s">
        <v>837</v>
      </c>
      <c r="E43" s="131"/>
      <c r="F43" s="115"/>
      <c r="G43" s="131"/>
      <c r="H43" s="191"/>
    </row>
    <row r="44" spans="2:8" s="147" customFormat="1" ht="61.5" customHeight="1" thickBot="1">
      <c r="B44" s="148"/>
      <c r="C44" s="131"/>
      <c r="D44" s="110" t="s">
        <v>838</v>
      </c>
      <c r="E44" s="131"/>
      <c r="F44" s="115"/>
      <c r="G44" s="131" t="s">
        <v>839</v>
      </c>
      <c r="H44" s="191"/>
    </row>
    <row r="45" spans="2:8" s="147" customFormat="1" ht="26.25" thickBot="1">
      <c r="B45" s="148"/>
      <c r="C45" s="131"/>
      <c r="D45" s="110" t="s">
        <v>840</v>
      </c>
      <c r="E45" s="131"/>
      <c r="F45" s="115"/>
      <c r="G45" s="131"/>
      <c r="H45" s="191"/>
    </row>
    <row r="46" spans="2:8" s="147" customFormat="1" ht="26.25" thickBot="1">
      <c r="B46" s="148"/>
      <c r="C46" s="131"/>
      <c r="D46" s="110" t="s">
        <v>841</v>
      </c>
      <c r="E46" s="131"/>
      <c r="F46" s="115"/>
      <c r="G46" s="131"/>
      <c r="H46" s="191"/>
    </row>
    <row r="47" spans="2:8" s="147" customFormat="1" ht="26.25" thickBot="1">
      <c r="B47" s="148"/>
      <c r="C47" s="131"/>
      <c r="D47" s="131" t="s">
        <v>842</v>
      </c>
      <c r="E47" s="131"/>
      <c r="F47" s="115"/>
      <c r="G47" s="131"/>
      <c r="H47" s="191"/>
    </row>
    <row r="48" spans="2:8" s="147" customFormat="1" ht="26.25" thickBot="1">
      <c r="B48" s="148"/>
      <c r="C48" s="131"/>
      <c r="D48" s="131" t="s">
        <v>843</v>
      </c>
      <c r="E48" s="131"/>
      <c r="F48" s="115"/>
      <c r="G48" s="131"/>
      <c r="H48" s="191"/>
    </row>
    <row r="49" spans="2:8" s="147" customFormat="1" ht="26.25" thickBot="1">
      <c r="B49" s="148"/>
      <c r="C49" s="131"/>
      <c r="D49" s="131" t="s">
        <v>844</v>
      </c>
      <c r="E49" s="131"/>
      <c r="F49" s="115"/>
      <c r="G49" s="131"/>
      <c r="H49" s="191"/>
    </row>
    <row r="50" spans="2:8" s="147" customFormat="1" ht="39" thickBot="1">
      <c r="B50" s="148"/>
      <c r="C50" s="131"/>
      <c r="D50" s="131" t="s">
        <v>845</v>
      </c>
      <c r="E50" s="131"/>
      <c r="F50" s="115"/>
      <c r="G50" s="131"/>
      <c r="H50" s="191"/>
    </row>
    <row r="51" spans="2:8" s="147" customFormat="1" ht="13.5" thickBot="1">
      <c r="B51" s="148"/>
      <c r="C51" s="131"/>
      <c r="D51" s="131" t="s">
        <v>846</v>
      </c>
      <c r="E51" s="131"/>
      <c r="F51" s="115"/>
      <c r="G51" s="131"/>
      <c r="H51" s="191"/>
    </row>
    <row r="52" spans="2:8" s="147" customFormat="1" ht="26.25" thickBot="1">
      <c r="B52" s="148"/>
      <c r="C52" s="131"/>
      <c r="D52" s="131" t="s">
        <v>847</v>
      </c>
      <c r="E52" s="131"/>
      <c r="F52" s="115"/>
      <c r="G52" s="131"/>
      <c r="H52" s="191"/>
    </row>
    <row r="53" spans="2:8" s="147" customFormat="1" ht="51.75" thickBot="1">
      <c r="B53" s="148"/>
      <c r="C53" s="131"/>
      <c r="D53" s="131" t="s">
        <v>848</v>
      </c>
      <c r="E53" s="131"/>
      <c r="F53" s="115"/>
      <c r="G53" s="131"/>
      <c r="H53" s="191"/>
    </row>
    <row r="54" spans="2:8" s="147" customFormat="1" ht="39" thickBot="1">
      <c r="B54" s="148"/>
      <c r="C54" s="131"/>
      <c r="D54" s="131" t="s">
        <v>849</v>
      </c>
      <c r="E54" s="131"/>
      <c r="F54" s="115"/>
      <c r="G54" s="131"/>
      <c r="H54" s="191"/>
    </row>
    <row r="55" spans="2:8" s="147" customFormat="1" ht="13.5" thickBot="1">
      <c r="B55" s="148"/>
      <c r="C55" s="131"/>
      <c r="D55" s="131" t="s">
        <v>850</v>
      </c>
      <c r="E55" s="131"/>
      <c r="F55" s="115"/>
      <c r="G55" s="131"/>
      <c r="H55" s="191"/>
    </row>
    <row r="56" spans="2:8" s="147" customFormat="1" ht="13.5" thickBot="1">
      <c r="B56" s="148"/>
      <c r="C56" s="131"/>
      <c r="D56" s="131"/>
      <c r="E56" s="131"/>
      <c r="F56" s="115"/>
      <c r="G56" s="131"/>
      <c r="H56" s="191"/>
    </row>
    <row r="57" spans="2:8" s="147" customFormat="1" ht="15.75" customHeight="1" thickBot="1">
      <c r="B57" s="148"/>
      <c r="C57" s="131"/>
      <c r="D57" s="131"/>
      <c r="E57" s="131"/>
      <c r="F57" s="115"/>
      <c r="G57" s="131"/>
      <c r="H57" s="191"/>
    </row>
    <row r="58" spans="2:8" s="147" customFormat="1" ht="15.75" customHeight="1" thickBot="1">
      <c r="B58" s="149"/>
      <c r="C58" s="134"/>
      <c r="D58" s="134"/>
      <c r="E58" s="134"/>
      <c r="F58" s="115"/>
      <c r="G58" s="134"/>
      <c r="H58" s="192"/>
    </row>
    <row r="59" spans="2:8" s="147" customFormat="1" ht="15.75" customHeight="1" thickBot="1">
      <c r="B59" s="131"/>
      <c r="C59" s="131"/>
      <c r="D59" s="131"/>
      <c r="E59" s="131"/>
      <c r="F59" s="72"/>
      <c r="G59" s="131"/>
      <c r="H59" s="131"/>
    </row>
    <row r="60" spans="2:8" s="147" customFormat="1" ht="13.5" thickBot="1">
      <c r="B60" s="253" t="s">
        <v>658</v>
      </c>
      <c r="C60" s="254"/>
      <c r="D60" s="254"/>
      <c r="E60" s="135"/>
      <c r="F60" s="135"/>
      <c r="G60" s="135"/>
      <c r="H60" s="190"/>
    </row>
    <row r="61" spans="2:8" s="147" customFormat="1" ht="15.75" customHeight="1" thickBot="1">
      <c r="B61" s="148"/>
      <c r="C61" s="131"/>
      <c r="D61" s="131"/>
      <c r="E61" s="131"/>
      <c r="F61" s="111" t="s">
        <v>887</v>
      </c>
      <c r="G61" s="131"/>
      <c r="H61" s="191"/>
    </row>
    <row r="62" spans="2:8" s="147" customFormat="1" ht="26.25" thickBot="1">
      <c r="B62" s="252" t="s">
        <v>500</v>
      </c>
      <c r="C62" s="232"/>
      <c r="D62" s="110" t="str">
        <f>CONCATENATE("https://",SMGR_FQDN,"/SMGR")</f>
        <v>https://smgr6ktserver.pi.fr.rnd.avaya.com/SMGR</v>
      </c>
      <c r="E62" s="131"/>
      <c r="F62" s="115"/>
      <c r="G62" s="131"/>
      <c r="H62" s="191"/>
    </row>
    <row r="63" spans="2:8" s="147" customFormat="1" ht="26.25" thickBot="1">
      <c r="B63" s="148"/>
      <c r="C63" s="131" t="s">
        <v>269</v>
      </c>
      <c r="D63" s="110" t="str">
        <f>CONCATENATE(SMGR_USER_LOGIN," / ",SMGR_USER_PASSWORD)</f>
        <v>admin / avaya123</v>
      </c>
      <c r="E63" s="131"/>
      <c r="F63" s="115"/>
      <c r="G63" s="131"/>
      <c r="H63" s="191"/>
    </row>
    <row r="64" spans="2:8" s="147" customFormat="1" ht="15.75" customHeight="1" thickBot="1">
      <c r="B64" s="148"/>
      <c r="C64" s="131"/>
      <c r="D64" s="110"/>
      <c r="E64" s="131"/>
      <c r="F64" s="115"/>
      <c r="G64" s="131"/>
      <c r="H64" s="191"/>
    </row>
    <row r="65" spans="2:8" s="147" customFormat="1" ht="39" thickBot="1">
      <c r="B65" s="148"/>
      <c r="C65" s="131"/>
      <c r="D65" s="131" t="s">
        <v>845</v>
      </c>
      <c r="E65" s="131"/>
      <c r="F65" s="115"/>
      <c r="G65" s="131"/>
      <c r="H65" s="191"/>
    </row>
    <row r="66" spans="2:8" s="147" customFormat="1" ht="13.5" thickBot="1">
      <c r="B66" s="148"/>
      <c r="C66" s="131"/>
      <c r="D66" s="131" t="s">
        <v>846</v>
      </c>
      <c r="E66" s="131"/>
      <c r="F66" s="115"/>
      <c r="G66" s="131"/>
      <c r="H66" s="191"/>
    </row>
    <row r="67" spans="2:8" s="147" customFormat="1" ht="26.25" thickBot="1">
      <c r="B67" s="148"/>
      <c r="C67" s="131"/>
      <c r="D67" s="131" t="s">
        <v>847</v>
      </c>
      <c r="E67" s="131"/>
      <c r="F67" s="115"/>
      <c r="G67" s="131"/>
      <c r="H67" s="191"/>
    </row>
    <row r="68" spans="2:8" s="147" customFormat="1" ht="51.75" thickBot="1">
      <c r="B68" s="148"/>
      <c r="C68" s="131"/>
      <c r="D68" s="131" t="s">
        <v>848</v>
      </c>
      <c r="E68" s="131"/>
      <c r="F68" s="115"/>
      <c r="G68" s="131"/>
      <c r="H68" s="191"/>
    </row>
    <row r="69" spans="2:8" s="147" customFormat="1" ht="13.5" thickBot="1">
      <c r="B69" s="148"/>
      <c r="C69" s="131"/>
      <c r="D69" s="131" t="s">
        <v>851</v>
      </c>
      <c r="E69" s="131"/>
      <c r="F69" s="115"/>
      <c r="G69" s="131"/>
      <c r="H69" s="191"/>
    </row>
    <row r="70" spans="2:8" s="147" customFormat="1" ht="15.75" customHeight="1" thickBot="1">
      <c r="B70" s="148"/>
      <c r="C70" s="131"/>
      <c r="D70" s="131" t="s">
        <v>850</v>
      </c>
      <c r="E70" s="131"/>
      <c r="F70" s="115"/>
      <c r="G70" s="131"/>
      <c r="H70" s="191"/>
    </row>
    <row r="71" spans="2:8" s="147" customFormat="1" ht="15.75" customHeight="1" thickBot="1">
      <c r="B71" s="148"/>
      <c r="C71" s="131"/>
      <c r="D71" s="131"/>
      <c r="E71" s="131"/>
      <c r="F71" s="115"/>
      <c r="G71" s="131"/>
      <c r="H71" s="191"/>
    </row>
    <row r="72" spans="2:8" s="147" customFormat="1" ht="15.75" customHeight="1" thickBot="1">
      <c r="B72" s="149"/>
      <c r="C72" s="134"/>
      <c r="D72" s="134"/>
      <c r="E72" s="134"/>
      <c r="F72" s="115"/>
      <c r="G72" s="134"/>
      <c r="H72" s="192"/>
    </row>
    <row r="73" spans="2:8" s="147" customFormat="1" ht="15.75" customHeight="1">
      <c r="B73" s="131"/>
      <c r="C73" s="131"/>
      <c r="D73" s="131"/>
      <c r="E73" s="131"/>
      <c r="F73" s="72"/>
      <c r="G73" s="131"/>
      <c r="H73" s="131"/>
    </row>
    <row r="74" spans="2:8" s="147" customFormat="1" ht="15.75" customHeight="1" thickBot="1">
      <c r="B74" s="131"/>
      <c r="C74" s="131"/>
      <c r="D74" s="131"/>
      <c r="E74" s="131"/>
      <c r="F74" s="72"/>
      <c r="G74" s="131"/>
      <c r="H74" s="131"/>
    </row>
    <row r="75" spans="2:8" s="147" customFormat="1" ht="13.5" thickBot="1">
      <c r="B75" s="253" t="s">
        <v>659</v>
      </c>
      <c r="C75" s="254"/>
      <c r="D75" s="254"/>
      <c r="E75" s="135"/>
      <c r="F75" s="135"/>
      <c r="G75" s="135"/>
      <c r="H75" s="190"/>
    </row>
    <row r="76" spans="2:8" s="147" customFormat="1" ht="15.75" customHeight="1" thickBot="1">
      <c r="B76" s="148"/>
      <c r="C76" s="131"/>
      <c r="D76" s="131"/>
      <c r="E76" s="131"/>
      <c r="F76" s="111" t="s">
        <v>887</v>
      </c>
      <c r="G76" s="131"/>
      <c r="H76" s="191"/>
    </row>
    <row r="77" spans="2:8" s="147" customFormat="1" ht="26.25" thickBot="1">
      <c r="B77" s="252" t="s">
        <v>500</v>
      </c>
      <c r="C77" s="232"/>
      <c r="D77" s="110" t="str">
        <f>CONCATENATE("https://",SMGR_FQDN,"/SMGR")</f>
        <v>https://smgr6ktserver.pi.fr.rnd.avaya.com/SMGR</v>
      </c>
      <c r="E77" s="131"/>
      <c r="F77" s="115"/>
      <c r="G77" s="131"/>
      <c r="H77" s="191"/>
    </row>
    <row r="78" spans="2:8" s="147" customFormat="1" ht="26.25" thickBot="1">
      <c r="B78" s="148"/>
      <c r="C78" s="131" t="s">
        <v>269</v>
      </c>
      <c r="D78" s="110" t="str">
        <f>CONCATENATE(SMGR_USER_LOGIN," / ",SMGR_USER_PASSWORD)</f>
        <v>admin / avaya123</v>
      </c>
      <c r="E78" s="131"/>
      <c r="F78" s="115"/>
      <c r="G78" s="131"/>
      <c r="H78" s="191"/>
    </row>
    <row r="79" spans="2:8" s="147" customFormat="1" ht="39" thickBot="1">
      <c r="B79" s="148"/>
      <c r="C79" s="131"/>
      <c r="D79" s="131" t="s">
        <v>852</v>
      </c>
      <c r="E79" s="131"/>
      <c r="F79" s="115"/>
      <c r="G79" s="131"/>
      <c r="H79" s="191"/>
    </row>
    <row r="80" spans="2:8" s="147" customFormat="1" ht="15.75" customHeight="1" thickBot="1">
      <c r="B80" s="148"/>
      <c r="C80" s="131"/>
      <c r="D80" s="131"/>
      <c r="E80" s="131"/>
      <c r="F80" s="115"/>
      <c r="G80" s="131"/>
      <c r="H80" s="191"/>
    </row>
    <row r="81" spans="2:8" s="147" customFormat="1" ht="15.75" customHeight="1" thickBot="1">
      <c r="B81" s="149"/>
      <c r="C81" s="134"/>
      <c r="D81" s="134"/>
      <c r="E81" s="134"/>
      <c r="F81" s="115"/>
      <c r="G81" s="134"/>
      <c r="H81" s="192"/>
    </row>
    <row r="82" spans="2:8" s="147" customFormat="1" ht="15.75" customHeight="1">
      <c r="B82" s="131"/>
      <c r="C82" s="131"/>
      <c r="D82" s="131"/>
      <c r="E82" s="131"/>
      <c r="F82" s="72"/>
      <c r="G82" s="131"/>
      <c r="H82" s="131"/>
    </row>
    <row r="83" spans="2:8" s="147" customFormat="1" ht="15.75" customHeight="1">
      <c r="B83" s="131"/>
      <c r="C83" s="131"/>
      <c r="D83" s="131"/>
      <c r="E83" s="131"/>
      <c r="F83" s="72"/>
      <c r="G83" s="131"/>
      <c r="H83" s="131"/>
    </row>
    <row r="84" spans="2:8" s="147" customFormat="1" ht="15.75" customHeight="1">
      <c r="B84" s="131"/>
      <c r="C84" s="131"/>
      <c r="D84" s="131"/>
      <c r="E84" s="131"/>
      <c r="F84" s="72"/>
      <c r="G84" s="131"/>
      <c r="H84" s="131"/>
    </row>
    <row r="85" ht="15.75" thickBot="1">
      <c r="A85" s="193"/>
    </row>
    <row r="86" spans="2:8" s="147" customFormat="1" ht="22.5" customHeight="1" thickBot="1">
      <c r="B86" s="253" t="s">
        <v>671</v>
      </c>
      <c r="C86" s="254"/>
      <c r="D86" s="254"/>
      <c r="E86" s="135"/>
      <c r="F86" s="135"/>
      <c r="G86" s="135"/>
      <c r="H86" s="190"/>
    </row>
    <row r="87" spans="2:8" s="147" customFormat="1" ht="15.75" customHeight="1" thickBot="1">
      <c r="B87" s="148"/>
      <c r="C87" s="131"/>
      <c r="D87" s="131"/>
      <c r="E87" s="131"/>
      <c r="F87" s="111" t="s">
        <v>887</v>
      </c>
      <c r="G87" s="131"/>
      <c r="H87" s="191"/>
    </row>
    <row r="88" spans="2:8" s="147" customFormat="1" ht="39" thickBot="1">
      <c r="B88" s="231" t="s">
        <v>672</v>
      </c>
      <c r="C88" s="232"/>
      <c r="D88" s="131"/>
      <c r="E88" s="131"/>
      <c r="F88" s="115"/>
      <c r="G88" s="131" t="s">
        <v>794</v>
      </c>
      <c r="H88" s="191"/>
    </row>
    <row r="89" spans="2:8" s="147" customFormat="1" ht="26.25" thickBot="1">
      <c r="B89" s="130"/>
      <c r="C89" s="131" t="s">
        <v>269</v>
      </c>
      <c r="D89" s="131"/>
      <c r="E89" s="131"/>
      <c r="F89" s="115"/>
      <c r="G89" s="131"/>
      <c r="H89" s="191"/>
    </row>
    <row r="90" spans="2:8" s="147" customFormat="1" ht="26.25" thickBot="1">
      <c r="B90" s="148"/>
      <c r="C90" s="131"/>
      <c r="D90" s="131" t="s">
        <v>853</v>
      </c>
      <c r="E90" s="131"/>
      <c r="F90" s="115"/>
      <c r="G90" s="131"/>
      <c r="H90" s="191"/>
    </row>
    <row r="91" spans="2:8" s="147" customFormat="1" ht="51.75" thickBot="1">
      <c r="B91" s="148"/>
      <c r="C91" s="131" t="s">
        <v>855</v>
      </c>
      <c r="D91" s="131"/>
      <c r="E91" s="131"/>
      <c r="F91" s="115"/>
      <c r="G91" s="131"/>
      <c r="H91" s="191"/>
    </row>
    <row r="92" spans="2:8" s="147" customFormat="1" ht="51.75" thickBot="1">
      <c r="B92" s="148"/>
      <c r="C92" s="131"/>
      <c r="D92" s="131" t="s">
        <v>856</v>
      </c>
      <c r="E92" s="131"/>
      <c r="F92" s="115"/>
      <c r="G92" s="131"/>
      <c r="H92" s="191"/>
    </row>
    <row r="93" spans="2:8" s="147" customFormat="1" ht="51.75" thickBot="1">
      <c r="B93" s="148"/>
      <c r="C93" s="131"/>
      <c r="D93" s="131" t="s">
        <v>857</v>
      </c>
      <c r="E93" s="131"/>
      <c r="F93" s="115"/>
      <c r="G93" s="131"/>
      <c r="H93" s="191"/>
    </row>
    <row r="94" spans="2:8" s="147" customFormat="1" ht="39" thickBot="1">
      <c r="B94" s="148"/>
      <c r="C94" s="131"/>
      <c r="D94" s="131" t="s">
        <v>858</v>
      </c>
      <c r="E94" s="131"/>
      <c r="F94" s="115"/>
      <c r="G94" s="131" t="s">
        <v>859</v>
      </c>
      <c r="H94" s="191"/>
    </row>
    <row r="95" spans="2:8" s="147" customFormat="1" ht="39" thickBot="1">
      <c r="B95" s="148"/>
      <c r="C95" s="131" t="s">
        <v>860</v>
      </c>
      <c r="D95" s="131" t="s">
        <v>861</v>
      </c>
      <c r="E95" s="131"/>
      <c r="F95" s="115"/>
      <c r="G95" s="131"/>
      <c r="H95" s="191"/>
    </row>
    <row r="96" spans="2:8" s="147" customFormat="1" ht="51.75" thickBot="1">
      <c r="B96" s="148"/>
      <c r="C96" s="131"/>
      <c r="D96" s="131" t="s">
        <v>862</v>
      </c>
      <c r="E96" s="131"/>
      <c r="F96" s="115"/>
      <c r="G96" s="131"/>
      <c r="H96" s="191"/>
    </row>
    <row r="97" spans="2:8" s="147" customFormat="1" ht="26.25" thickBot="1">
      <c r="B97" s="148"/>
      <c r="C97" s="131"/>
      <c r="D97" s="131" t="s">
        <v>863</v>
      </c>
      <c r="E97" s="131"/>
      <c r="F97" s="115"/>
      <c r="G97" s="131"/>
      <c r="H97" s="191"/>
    </row>
    <row r="98" spans="2:8" s="147" customFormat="1" ht="39" thickBot="1">
      <c r="B98" s="148"/>
      <c r="C98" s="131"/>
      <c r="D98" s="131" t="s">
        <v>864</v>
      </c>
      <c r="E98" s="131"/>
      <c r="F98" s="115"/>
      <c r="G98" s="131"/>
      <c r="H98" s="191"/>
    </row>
    <row r="99" spans="2:8" s="147" customFormat="1" ht="39" thickBot="1">
      <c r="B99" s="148"/>
      <c r="C99" s="131" t="s">
        <v>865</v>
      </c>
      <c r="D99" s="131" t="s">
        <v>866</v>
      </c>
      <c r="E99" s="131"/>
      <c r="F99" s="115"/>
      <c r="G99" s="131"/>
      <c r="H99" s="191"/>
    </row>
    <row r="100" spans="2:8" s="147" customFormat="1" ht="64.5" thickBot="1">
      <c r="B100" s="148"/>
      <c r="C100" s="131"/>
      <c r="D100" s="131" t="s">
        <v>867</v>
      </c>
      <c r="E100" s="131"/>
      <c r="F100" s="115"/>
      <c r="G100" s="131"/>
      <c r="H100" s="191"/>
    </row>
    <row r="101" spans="2:8" s="147" customFormat="1" ht="64.5" thickBot="1">
      <c r="B101" s="148"/>
      <c r="C101" s="131"/>
      <c r="D101" s="131" t="s">
        <v>868</v>
      </c>
      <c r="E101" s="131"/>
      <c r="F101" s="115"/>
      <c r="G101" s="131"/>
      <c r="H101" s="191"/>
    </row>
    <row r="102" spans="2:8" s="147" customFormat="1" ht="51.75" thickBot="1">
      <c r="B102" s="148"/>
      <c r="C102" s="131" t="s">
        <v>869</v>
      </c>
      <c r="D102" s="131"/>
      <c r="E102" s="131"/>
      <c r="F102" s="115"/>
      <c r="G102" s="131"/>
      <c r="H102" s="191"/>
    </row>
    <row r="103" spans="2:8" s="147" customFormat="1" ht="51.75" thickBot="1">
      <c r="B103" s="148"/>
      <c r="C103" s="131" t="s">
        <v>870</v>
      </c>
      <c r="D103" s="131" t="s">
        <v>871</v>
      </c>
      <c r="E103" s="131"/>
      <c r="F103" s="115"/>
      <c r="G103" s="131"/>
      <c r="H103" s="191"/>
    </row>
    <row r="104" spans="2:8" s="147" customFormat="1" ht="102.75" thickBot="1">
      <c r="B104" s="148"/>
      <c r="C104" s="131"/>
      <c r="D104" s="131" t="s">
        <v>872</v>
      </c>
      <c r="E104" s="131"/>
      <c r="F104" s="115"/>
      <c r="G104" s="131"/>
      <c r="H104" s="191"/>
    </row>
    <row r="105" spans="2:8" s="147" customFormat="1" ht="51.75" thickBot="1">
      <c r="B105" s="148"/>
      <c r="C105" s="131"/>
      <c r="D105" s="131" t="s">
        <v>873</v>
      </c>
      <c r="E105" s="131"/>
      <c r="F105" s="115"/>
      <c r="G105" s="131"/>
      <c r="H105" s="191"/>
    </row>
    <row r="106" spans="2:8" s="147" customFormat="1" ht="39" thickBot="1">
      <c r="B106" s="148"/>
      <c r="C106" s="131"/>
      <c r="D106" s="131" t="s">
        <v>874</v>
      </c>
      <c r="E106" s="131"/>
      <c r="F106" s="115"/>
      <c r="G106" s="131"/>
      <c r="H106" s="191"/>
    </row>
    <row r="107" spans="2:8" s="147" customFormat="1" ht="15.75" customHeight="1" thickBot="1">
      <c r="B107" s="148"/>
      <c r="C107" s="131"/>
      <c r="D107" s="131"/>
      <c r="E107" s="131"/>
      <c r="F107" s="115"/>
      <c r="G107" s="131"/>
      <c r="H107" s="191"/>
    </row>
    <row r="108" spans="2:8" s="147" customFormat="1" ht="15.75" customHeight="1" thickBot="1">
      <c r="B108" s="149"/>
      <c r="C108" s="134"/>
      <c r="D108" s="134"/>
      <c r="E108" s="134"/>
      <c r="F108" s="115"/>
      <c r="G108" s="134"/>
      <c r="H108" s="192"/>
    </row>
    <row r="109" ht="15">
      <c r="A109" s="193"/>
    </row>
    <row r="110" ht="15">
      <c r="A110" s="193"/>
    </row>
    <row r="111" ht="15">
      <c r="A111" s="193"/>
    </row>
    <row r="112" ht="15">
      <c r="A112" s="193"/>
    </row>
    <row r="113" ht="15.75">
      <c r="A113" s="194"/>
    </row>
    <row r="114" ht="15">
      <c r="A114" s="193"/>
    </row>
  </sheetData>
  <mergeCells count="12">
    <mergeCell ref="B75:D75"/>
    <mergeCell ref="B5:D5"/>
    <mergeCell ref="B77:C77"/>
    <mergeCell ref="B88:C88"/>
    <mergeCell ref="B7:C7"/>
    <mergeCell ref="B17:C17"/>
    <mergeCell ref="B33:C33"/>
    <mergeCell ref="B62:C62"/>
    <mergeCell ref="B86:D86"/>
    <mergeCell ref="B15:D15"/>
    <mergeCell ref="B31:D31"/>
    <mergeCell ref="B60:D60"/>
  </mergeCells>
  <conditionalFormatting sqref="F86:F108 F32:F59 F61:F74 F76:F84 F6:F14 F16:F30 F3:F4">
    <cfRule type="cellIs" priority="1" dxfId="20" operator="equal" stopIfTrue="1">
      <formula>"ToDo"</formula>
    </cfRule>
    <cfRule type="cellIs" priority="2" dxfId="21" operator="equal" stopIfTrue="1">
      <formula>"Complete"</formula>
    </cfRule>
  </conditionalFormatting>
  <dataValidations count="1">
    <dataValidation type="list" allowBlank="1" showInputMessage="1" showErrorMessage="1" sqref="F87:F108 F16:F30 F6:F14 F61:F74 F32:F59 F76:F84 F3:F4">
      <formula1>Status</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H133"/>
  <sheetViews>
    <sheetView workbookViewId="0" topLeftCell="B1">
      <selection activeCell="G101" sqref="G101"/>
    </sheetView>
  </sheetViews>
  <sheetFormatPr defaultColWidth="9.140625" defaultRowHeight="15"/>
  <cols>
    <col min="2" max="2" width="18.57421875" style="0" customWidth="1"/>
    <col min="3" max="3" width="30.8515625" style="0" customWidth="1"/>
    <col min="4" max="4" width="37.57421875" style="0" customWidth="1"/>
    <col min="5" max="5" width="28.421875" style="0" customWidth="1"/>
    <col min="6" max="6" width="13.421875" style="0" customWidth="1"/>
    <col min="7" max="7" width="31.28125" style="0" customWidth="1"/>
    <col min="8" max="8" width="13.421875" style="0" customWidth="1"/>
  </cols>
  <sheetData>
    <row r="1" ht="15.75" thickBot="1"/>
    <row r="2" spans="2:8" ht="15.75" thickBot="1">
      <c r="B2" s="187" t="s">
        <v>264</v>
      </c>
      <c r="C2" s="188" t="s">
        <v>594</v>
      </c>
      <c r="D2" s="188" t="s">
        <v>265</v>
      </c>
      <c r="E2" s="188"/>
      <c r="F2" s="188" t="s">
        <v>886</v>
      </c>
      <c r="G2" s="188" t="s">
        <v>878</v>
      </c>
      <c r="H2" s="195"/>
    </row>
    <row r="3" ht="15.75" thickBot="1"/>
    <row r="4" spans="2:8" s="147" customFormat="1" ht="12.75">
      <c r="B4" s="253" t="s">
        <v>660</v>
      </c>
      <c r="C4" s="254"/>
      <c r="D4" s="254"/>
      <c r="E4" s="135"/>
      <c r="F4" s="135"/>
      <c r="G4" s="135"/>
      <c r="H4" s="190"/>
    </row>
    <row r="5" spans="2:8" s="147" customFormat="1" ht="42" customHeight="1">
      <c r="B5" s="229"/>
      <c r="C5" s="230"/>
      <c r="D5" s="136"/>
      <c r="E5" s="136"/>
      <c r="F5" s="196"/>
      <c r="G5" s="131"/>
      <c r="H5" s="191"/>
    </row>
    <row r="6" spans="2:8" s="147" customFormat="1" ht="39">
      <c r="B6" s="231" t="s">
        <v>793</v>
      </c>
      <c r="C6" s="232"/>
      <c r="D6" s="197"/>
      <c r="F6" s="198"/>
      <c r="G6" s="131" t="s">
        <v>795</v>
      </c>
      <c r="H6" s="191"/>
    </row>
    <row r="7" spans="2:8" s="147" customFormat="1" ht="15.75" customHeight="1">
      <c r="B7" s="130"/>
      <c r="C7" s="131" t="s">
        <v>269</v>
      </c>
      <c r="E7" s="131"/>
      <c r="F7" s="198"/>
      <c r="G7" s="131"/>
      <c r="H7" s="191"/>
    </row>
    <row r="8" spans="2:8" s="147" customFormat="1" ht="15.75" customHeight="1">
      <c r="B8" s="130"/>
      <c r="D8" s="131"/>
      <c r="E8" s="131"/>
      <c r="F8" s="131"/>
      <c r="G8" s="131"/>
      <c r="H8" s="191"/>
    </row>
    <row r="9" spans="2:8" s="147" customFormat="1" ht="28.5" customHeight="1" thickBot="1">
      <c r="B9" s="130"/>
      <c r="D9" s="131" t="s">
        <v>673</v>
      </c>
      <c r="G9" s="199"/>
      <c r="H9" s="191"/>
    </row>
    <row r="10" spans="2:8" s="147" customFormat="1" ht="58.5" customHeight="1" thickBot="1">
      <c r="B10" s="130"/>
      <c r="D10" s="131" t="s">
        <v>674</v>
      </c>
      <c r="F10" s="111" t="s">
        <v>887</v>
      </c>
      <c r="G10" s="199"/>
      <c r="H10" s="191"/>
    </row>
    <row r="11" spans="2:8" s="147" customFormat="1" ht="15.75" customHeight="1" thickBot="1">
      <c r="B11" s="130"/>
      <c r="D11" s="131" t="s">
        <v>675</v>
      </c>
      <c r="F11" s="111" t="s">
        <v>887</v>
      </c>
      <c r="G11" s="199"/>
      <c r="H11" s="191"/>
    </row>
    <row r="12" spans="2:8" s="147" customFormat="1" ht="15.75" customHeight="1" thickBot="1">
      <c r="B12" s="149"/>
      <c r="C12" s="134"/>
      <c r="D12" s="134"/>
      <c r="E12" s="134"/>
      <c r="F12" s="115"/>
      <c r="G12" s="134"/>
      <c r="H12" s="192"/>
    </row>
    <row r="13" ht="15.75" thickBot="1"/>
    <row r="14" spans="2:8" s="147" customFormat="1" ht="13.5" thickBot="1">
      <c r="B14" s="253" t="s">
        <v>661</v>
      </c>
      <c r="C14" s="254"/>
      <c r="D14" s="254"/>
      <c r="E14" s="135"/>
      <c r="F14" s="135"/>
      <c r="G14" s="135"/>
      <c r="H14" s="190"/>
    </row>
    <row r="15" spans="2:8" s="147" customFormat="1" ht="15.75" customHeight="1" thickBot="1">
      <c r="B15" s="148"/>
      <c r="C15" s="131"/>
      <c r="D15" s="131"/>
      <c r="E15" s="131"/>
      <c r="F15" s="111" t="s">
        <v>887</v>
      </c>
      <c r="G15" s="131"/>
      <c r="H15" s="191"/>
    </row>
    <row r="16" spans="2:8" s="147" customFormat="1" ht="39.75" thickBot="1">
      <c r="B16" s="231" t="s">
        <v>793</v>
      </c>
      <c r="C16" s="232"/>
      <c r="D16" s="197"/>
      <c r="E16" s="131"/>
      <c r="F16" s="115"/>
      <c r="G16" s="131" t="s">
        <v>795</v>
      </c>
      <c r="H16" s="191"/>
    </row>
    <row r="17" spans="2:8" s="147" customFormat="1" ht="15.75" customHeight="1" thickBot="1">
      <c r="B17" s="130"/>
      <c r="C17" s="131" t="s">
        <v>269</v>
      </c>
      <c r="E17" s="131"/>
      <c r="F17" s="115"/>
      <c r="G17" s="131"/>
      <c r="H17" s="191"/>
    </row>
    <row r="18" spans="2:8" s="147" customFormat="1" ht="26.25" thickBot="1">
      <c r="B18" s="130"/>
      <c r="D18" s="131" t="s">
        <v>679</v>
      </c>
      <c r="E18" s="131"/>
      <c r="F18" s="115"/>
      <c r="G18" s="131"/>
      <c r="H18" s="191"/>
    </row>
    <row r="19" spans="2:8" s="147" customFormat="1" ht="13.5" thickBot="1">
      <c r="B19" s="130"/>
      <c r="D19" s="147" t="s">
        <v>792</v>
      </c>
      <c r="E19" s="131"/>
      <c r="F19" s="115"/>
      <c r="G19" s="131"/>
      <c r="H19" s="191"/>
    </row>
    <row r="20" spans="2:8" s="147" customFormat="1" ht="13.5" thickBot="1">
      <c r="B20" s="130"/>
      <c r="C20" s="131" t="s">
        <v>680</v>
      </c>
      <c r="E20" s="131"/>
      <c r="F20" s="115"/>
      <c r="G20" s="131"/>
      <c r="H20" s="191"/>
    </row>
    <row r="21" spans="2:8" s="147" customFormat="1" ht="15.75" customHeight="1" thickBot="1">
      <c r="B21" s="148"/>
      <c r="C21" s="131"/>
      <c r="D21" s="131" t="s">
        <v>681</v>
      </c>
      <c r="E21" s="131"/>
      <c r="F21" s="115"/>
      <c r="G21" s="131"/>
      <c r="H21" s="191"/>
    </row>
    <row r="22" spans="2:8" s="147" customFormat="1" ht="15.75" customHeight="1" thickBot="1">
      <c r="B22" s="148"/>
      <c r="C22" s="131"/>
      <c r="D22" s="131" t="s">
        <v>682</v>
      </c>
      <c r="E22" s="131"/>
      <c r="F22" s="115"/>
      <c r="G22" s="131"/>
      <c r="H22" s="191"/>
    </row>
    <row r="23" spans="2:8" s="147" customFormat="1" ht="15.75" customHeight="1" thickBot="1">
      <c r="B23" s="148"/>
      <c r="C23" s="131"/>
      <c r="D23" s="131" t="s">
        <v>683</v>
      </c>
      <c r="E23" s="131"/>
      <c r="F23" s="115"/>
      <c r="G23" s="131"/>
      <c r="H23" s="191"/>
    </row>
    <row r="24" spans="2:8" s="147" customFormat="1" ht="15.75" customHeight="1" thickBot="1">
      <c r="B24" s="148"/>
      <c r="C24" s="131"/>
      <c r="D24" s="131" t="s">
        <v>684</v>
      </c>
      <c r="E24" s="131"/>
      <c r="F24" s="115"/>
      <c r="G24" s="131"/>
      <c r="H24" s="191"/>
    </row>
    <row r="25" spans="2:8" s="147" customFormat="1" ht="15.75" customHeight="1" thickBot="1">
      <c r="B25" s="148"/>
      <c r="C25" s="131"/>
      <c r="D25" s="131" t="s">
        <v>685</v>
      </c>
      <c r="E25" s="131"/>
      <c r="F25" s="115"/>
      <c r="G25" s="131"/>
      <c r="H25" s="191"/>
    </row>
    <row r="26" spans="2:8" s="147" customFormat="1" ht="28.5" customHeight="1" thickBot="1">
      <c r="B26" s="148"/>
      <c r="C26" s="131" t="s">
        <v>686</v>
      </c>
      <c r="D26" s="131" t="s">
        <v>687</v>
      </c>
      <c r="E26" s="131"/>
      <c r="F26" s="115"/>
      <c r="G26" s="131"/>
      <c r="H26" s="191"/>
    </row>
    <row r="27" spans="2:8" s="147" customFormat="1" ht="15.75" customHeight="1" thickBot="1">
      <c r="B27" s="148"/>
      <c r="C27" s="131"/>
      <c r="D27" s="131" t="s">
        <v>688</v>
      </c>
      <c r="E27" s="131"/>
      <c r="F27" s="115"/>
      <c r="G27" s="131"/>
      <c r="H27" s="191"/>
    </row>
    <row r="28" spans="2:8" s="147" customFormat="1" ht="55.5" customHeight="1" thickBot="1">
      <c r="B28" s="148"/>
      <c r="C28" s="131" t="s">
        <v>689</v>
      </c>
      <c r="D28" s="131" t="s">
        <v>690</v>
      </c>
      <c r="E28" s="131"/>
      <c r="F28" s="115"/>
      <c r="G28" s="131"/>
      <c r="H28" s="191"/>
    </row>
    <row r="29" spans="2:8" s="147" customFormat="1" ht="39" thickBot="1">
      <c r="B29" s="148"/>
      <c r="C29" s="131"/>
      <c r="D29" s="131" t="s">
        <v>329</v>
      </c>
      <c r="E29" s="131"/>
      <c r="F29" s="115"/>
      <c r="G29" s="131"/>
      <c r="H29" s="191"/>
    </row>
    <row r="30" spans="2:8" s="147" customFormat="1" ht="13.5" thickBot="1">
      <c r="B30" s="148"/>
      <c r="C30" s="131"/>
      <c r="D30" s="131" t="s">
        <v>691</v>
      </c>
      <c r="E30" s="131"/>
      <c r="F30" s="115"/>
      <c r="G30" s="131"/>
      <c r="H30" s="191"/>
    </row>
    <row r="31" spans="2:8" s="147" customFormat="1" ht="15.75" customHeight="1" thickBot="1">
      <c r="B31" s="148"/>
      <c r="C31" s="131"/>
      <c r="D31" s="131" t="s">
        <v>688</v>
      </c>
      <c r="E31" s="131"/>
      <c r="F31" s="115"/>
      <c r="G31" s="131"/>
      <c r="H31" s="191"/>
    </row>
    <row r="32" spans="2:8" s="147" customFormat="1" ht="15.75" customHeight="1" thickBot="1">
      <c r="B32" s="148"/>
      <c r="C32" s="131"/>
      <c r="D32" s="131"/>
      <c r="E32" s="131"/>
      <c r="F32" s="115"/>
      <c r="G32" s="131"/>
      <c r="H32" s="191"/>
    </row>
    <row r="33" spans="2:8" s="147" customFormat="1" ht="15.75" customHeight="1" thickBot="1">
      <c r="B33" s="149"/>
      <c r="C33" s="134"/>
      <c r="D33" s="134"/>
      <c r="E33" s="134"/>
      <c r="F33" s="115"/>
      <c r="G33" s="134"/>
      <c r="H33" s="192"/>
    </row>
    <row r="34" ht="15.75" thickBot="1"/>
    <row r="35" spans="2:8" s="147" customFormat="1" ht="13.5" thickBot="1">
      <c r="B35" s="253" t="s">
        <v>662</v>
      </c>
      <c r="C35" s="254"/>
      <c r="D35" s="254"/>
      <c r="E35" s="135"/>
      <c r="F35" s="135"/>
      <c r="G35" s="135"/>
      <c r="H35" s="190"/>
    </row>
    <row r="36" spans="2:8" s="147" customFormat="1" ht="15.75" customHeight="1" thickBot="1">
      <c r="B36" s="148"/>
      <c r="C36" s="131"/>
      <c r="D36" s="131"/>
      <c r="E36" s="131"/>
      <c r="F36" s="111" t="s">
        <v>887</v>
      </c>
      <c r="G36" s="131"/>
      <c r="H36" s="191"/>
    </row>
    <row r="37" spans="2:8" s="147" customFormat="1" ht="39.75" thickBot="1">
      <c r="B37" s="231" t="s">
        <v>793</v>
      </c>
      <c r="C37" s="232"/>
      <c r="D37" s="197"/>
      <c r="E37" s="131"/>
      <c r="F37" s="115"/>
      <c r="G37" s="131" t="s">
        <v>795</v>
      </c>
      <c r="H37" s="191"/>
    </row>
    <row r="38" spans="2:8" s="147" customFormat="1" ht="15.75" customHeight="1" thickBot="1">
      <c r="B38" s="130"/>
      <c r="C38" s="131" t="s">
        <v>269</v>
      </c>
      <c r="E38" s="131"/>
      <c r="F38" s="115"/>
      <c r="G38" s="131"/>
      <c r="H38" s="191"/>
    </row>
    <row r="39" spans="2:8" s="147" customFormat="1" ht="15.75" customHeight="1" thickBot="1">
      <c r="B39" s="130"/>
      <c r="D39" s="131"/>
      <c r="E39" s="131"/>
      <c r="F39" s="115"/>
      <c r="G39" s="131"/>
      <c r="H39" s="191"/>
    </row>
    <row r="40" spans="2:8" s="147" customFormat="1" ht="26.25" thickBot="1">
      <c r="B40" s="130"/>
      <c r="D40" s="131" t="s">
        <v>679</v>
      </c>
      <c r="E40" s="131"/>
      <c r="F40" s="115"/>
      <c r="G40" s="131"/>
      <c r="H40" s="191"/>
    </row>
    <row r="41" spans="2:8" s="147" customFormat="1" ht="15.75" customHeight="1" thickBot="1">
      <c r="B41" s="130"/>
      <c r="C41" s="131"/>
      <c r="D41" s="147" t="s">
        <v>692</v>
      </c>
      <c r="E41" s="131"/>
      <c r="F41" s="115"/>
      <c r="G41" s="131"/>
      <c r="H41" s="191"/>
    </row>
    <row r="42" spans="2:8" s="147" customFormat="1" ht="26.25" thickBot="1">
      <c r="B42" s="148"/>
      <c r="C42" s="131"/>
      <c r="D42" s="131" t="s">
        <v>693</v>
      </c>
      <c r="E42" s="131"/>
      <c r="F42" s="115"/>
      <c r="G42" s="131"/>
      <c r="H42" s="191"/>
    </row>
    <row r="43" spans="2:8" s="147" customFormat="1" ht="26.25" thickBot="1">
      <c r="B43" s="148"/>
      <c r="C43" s="131" t="s">
        <v>694</v>
      </c>
      <c r="D43" s="131" t="s">
        <v>695</v>
      </c>
      <c r="E43" s="131"/>
      <c r="F43" s="115"/>
      <c r="G43" s="131"/>
      <c r="H43" s="191"/>
    </row>
    <row r="44" spans="2:8" s="147" customFormat="1" ht="26.25" thickBot="1">
      <c r="B44" s="148"/>
      <c r="C44" s="131" t="s">
        <v>696</v>
      </c>
      <c r="D44" s="131" t="s">
        <v>697</v>
      </c>
      <c r="E44" s="131"/>
      <c r="F44" s="115"/>
      <c r="G44" s="131"/>
      <c r="H44" s="191"/>
    </row>
    <row r="45" spans="2:8" s="147" customFormat="1" ht="15.75" customHeight="1" thickBot="1">
      <c r="B45" s="148"/>
      <c r="C45" s="131"/>
      <c r="D45" s="131" t="s">
        <v>698</v>
      </c>
      <c r="E45" s="131"/>
      <c r="F45" s="115"/>
      <c r="G45" s="131"/>
      <c r="H45" s="191"/>
    </row>
    <row r="46" spans="2:8" s="147" customFormat="1" ht="15.75" customHeight="1" thickBot="1">
      <c r="B46" s="148"/>
      <c r="C46" s="131"/>
      <c r="D46" s="131" t="s">
        <v>699</v>
      </c>
      <c r="E46" s="131"/>
      <c r="F46" s="115"/>
      <c r="G46" s="131"/>
      <c r="H46" s="191"/>
    </row>
    <row r="47" spans="2:8" s="147" customFormat="1" ht="39" thickBot="1">
      <c r="B47" s="148"/>
      <c r="C47" s="131" t="s">
        <v>700</v>
      </c>
      <c r="D47" s="131" t="s">
        <v>701</v>
      </c>
      <c r="E47" s="131"/>
      <c r="F47" s="115"/>
      <c r="G47" s="131"/>
      <c r="H47" s="191"/>
    </row>
    <row r="48" spans="2:8" s="147" customFormat="1" ht="39" thickBot="1">
      <c r="B48" s="130" t="s">
        <v>702</v>
      </c>
      <c r="D48" s="131"/>
      <c r="E48" s="131"/>
      <c r="F48" s="115"/>
      <c r="G48" s="131"/>
      <c r="H48" s="191"/>
    </row>
    <row r="49" spans="2:8" s="147" customFormat="1" ht="15.75" customHeight="1" thickBot="1">
      <c r="B49" s="148"/>
      <c r="C49" s="131" t="s">
        <v>703</v>
      </c>
      <c r="D49" s="131" t="s">
        <v>704</v>
      </c>
      <c r="E49" s="131"/>
      <c r="F49" s="115"/>
      <c r="G49" s="131"/>
      <c r="H49" s="191"/>
    </row>
    <row r="50" spans="2:8" s="147" customFormat="1" ht="15.75" customHeight="1" thickBot="1">
      <c r="B50" s="148"/>
      <c r="C50" s="131" t="s">
        <v>705</v>
      </c>
      <c r="D50" s="131" t="s">
        <v>706</v>
      </c>
      <c r="E50" s="131"/>
      <c r="F50" s="115"/>
      <c r="G50" s="131"/>
      <c r="H50" s="191"/>
    </row>
    <row r="51" spans="2:8" s="147" customFormat="1" ht="15.75" customHeight="1" thickBot="1">
      <c r="B51" s="148"/>
      <c r="D51" s="131" t="s">
        <v>707</v>
      </c>
      <c r="E51" s="131"/>
      <c r="F51" s="115"/>
      <c r="G51" s="131"/>
      <c r="H51" s="191"/>
    </row>
    <row r="52" spans="2:8" s="147" customFormat="1" ht="15.75" customHeight="1" thickBot="1">
      <c r="B52" s="148"/>
      <c r="C52" s="131"/>
      <c r="D52" s="131"/>
      <c r="E52" s="131"/>
      <c r="F52" s="115"/>
      <c r="G52" s="131"/>
      <c r="H52" s="191"/>
    </row>
    <row r="53" spans="2:8" s="147" customFormat="1" ht="15.75" customHeight="1" thickBot="1">
      <c r="B53" s="148"/>
      <c r="C53" s="131"/>
      <c r="D53" s="131"/>
      <c r="E53" s="131"/>
      <c r="F53" s="115"/>
      <c r="G53" s="131"/>
      <c r="H53" s="191"/>
    </row>
    <row r="54" spans="2:8" s="147" customFormat="1" ht="15.75" customHeight="1" thickBot="1">
      <c r="B54" s="148"/>
      <c r="C54" s="131"/>
      <c r="D54" s="131"/>
      <c r="E54" s="131"/>
      <c r="F54" s="115"/>
      <c r="G54" s="131"/>
      <c r="H54" s="191"/>
    </row>
    <row r="55" spans="2:8" s="147" customFormat="1" ht="15.75" customHeight="1" thickBot="1">
      <c r="B55" s="148"/>
      <c r="C55" s="131"/>
      <c r="D55" s="131"/>
      <c r="E55" s="134"/>
      <c r="F55" s="115"/>
      <c r="G55" s="134"/>
      <c r="H55" s="192"/>
    </row>
    <row r="56" ht="15.75" thickBot="1">
      <c r="A56" s="147"/>
    </row>
    <row r="57" spans="2:8" s="147" customFormat="1" ht="13.5" thickBot="1">
      <c r="B57" s="253" t="s">
        <v>663</v>
      </c>
      <c r="C57" s="254"/>
      <c r="D57" s="254"/>
      <c r="E57" s="135"/>
      <c r="F57" s="135"/>
      <c r="G57" s="135"/>
      <c r="H57" s="190"/>
    </row>
    <row r="58" spans="2:8" s="147" customFormat="1" ht="15.75" customHeight="1" thickBot="1">
      <c r="B58" s="148"/>
      <c r="C58" s="131"/>
      <c r="D58" s="131"/>
      <c r="E58" s="131"/>
      <c r="F58" s="111" t="s">
        <v>887</v>
      </c>
      <c r="G58" s="131"/>
      <c r="H58" s="191"/>
    </row>
    <row r="59" spans="2:8" s="147" customFormat="1" ht="39.75" thickBot="1">
      <c r="B59" s="231" t="s">
        <v>793</v>
      </c>
      <c r="C59" s="232"/>
      <c r="D59" s="197"/>
      <c r="E59" s="131"/>
      <c r="F59" s="115"/>
      <c r="G59" s="131" t="s">
        <v>795</v>
      </c>
      <c r="H59" s="191"/>
    </row>
    <row r="60" spans="2:8" s="147" customFormat="1" ht="15.75" customHeight="1" thickBot="1">
      <c r="B60" s="130"/>
      <c r="C60" s="131" t="s">
        <v>269</v>
      </c>
      <c r="E60" s="131"/>
      <c r="F60" s="115"/>
      <c r="G60" s="131"/>
      <c r="H60" s="191"/>
    </row>
    <row r="61" spans="2:8" s="147" customFormat="1" ht="15.75" customHeight="1" thickBot="1">
      <c r="B61" s="130"/>
      <c r="D61" s="131"/>
      <c r="E61" s="131"/>
      <c r="F61" s="115"/>
      <c r="G61" s="131"/>
      <c r="H61" s="191"/>
    </row>
    <row r="62" spans="2:8" s="147" customFormat="1" ht="26.25" thickBot="1">
      <c r="B62" s="130"/>
      <c r="C62" s="147" t="s">
        <v>708</v>
      </c>
      <c r="D62" s="131" t="s">
        <v>709</v>
      </c>
      <c r="E62" s="131"/>
      <c r="F62" s="115"/>
      <c r="G62" s="131"/>
      <c r="H62" s="191"/>
    </row>
    <row r="63" spans="2:8" s="147" customFormat="1" ht="26.25" thickBot="1">
      <c r="B63" s="130"/>
      <c r="C63" s="131"/>
      <c r="D63" s="147" t="s">
        <v>710</v>
      </c>
      <c r="E63" s="131"/>
      <c r="F63" s="115"/>
      <c r="G63" s="131"/>
      <c r="H63" s="191"/>
    </row>
    <row r="64" spans="2:8" s="147" customFormat="1" ht="39" thickBot="1">
      <c r="B64" s="148"/>
      <c r="C64" s="131" t="s">
        <v>711</v>
      </c>
      <c r="D64" s="131" t="s">
        <v>712</v>
      </c>
      <c r="E64" s="131"/>
      <c r="F64" s="115"/>
      <c r="G64" s="131"/>
      <c r="H64" s="191"/>
    </row>
    <row r="65" spans="2:8" s="147" customFormat="1" ht="26.25" thickBot="1">
      <c r="B65" s="148"/>
      <c r="C65" s="131"/>
      <c r="D65" s="131" t="s">
        <v>713</v>
      </c>
      <c r="E65" s="131"/>
      <c r="F65" s="115"/>
      <c r="G65" s="131"/>
      <c r="H65" s="191"/>
    </row>
    <row r="66" spans="2:8" s="147" customFormat="1" ht="26.25" thickBot="1">
      <c r="B66" s="148"/>
      <c r="C66" s="131"/>
      <c r="D66" s="131" t="s">
        <v>714</v>
      </c>
      <c r="E66" s="131"/>
      <c r="F66" s="115"/>
      <c r="G66" s="131"/>
      <c r="H66" s="191"/>
    </row>
    <row r="67" spans="2:8" s="147" customFormat="1" ht="26.25" thickBot="1">
      <c r="B67" s="148"/>
      <c r="C67" s="131"/>
      <c r="D67" s="131" t="s">
        <v>715</v>
      </c>
      <c r="E67" s="131"/>
      <c r="F67" s="115"/>
      <c r="G67" s="131"/>
      <c r="H67" s="191"/>
    </row>
    <row r="68" spans="2:8" s="147" customFormat="1" ht="15.75" customHeight="1" thickBot="1">
      <c r="B68" s="148"/>
      <c r="C68" s="131"/>
      <c r="D68" s="131" t="s">
        <v>716</v>
      </c>
      <c r="E68" s="131"/>
      <c r="F68" s="115"/>
      <c r="G68" s="131"/>
      <c r="H68" s="191"/>
    </row>
    <row r="69" spans="2:8" s="147" customFormat="1" ht="15.75" customHeight="1" thickBot="1">
      <c r="B69" s="148"/>
      <c r="C69" s="131"/>
      <c r="D69" s="131"/>
      <c r="E69" s="131"/>
      <c r="F69" s="115"/>
      <c r="G69" s="131"/>
      <c r="H69" s="191"/>
    </row>
    <row r="70" spans="2:8" s="147" customFormat="1" ht="15.75" customHeight="1" thickBot="1">
      <c r="B70" s="148"/>
      <c r="C70" s="131"/>
      <c r="D70" s="131"/>
      <c r="E70" s="131"/>
      <c r="F70" s="115"/>
      <c r="G70" s="131"/>
      <c r="H70" s="191"/>
    </row>
    <row r="71" spans="2:8" s="147" customFormat="1" ht="15.75" customHeight="1" thickBot="1">
      <c r="B71" s="149"/>
      <c r="C71" s="134"/>
      <c r="D71" s="134"/>
      <c r="E71" s="134"/>
      <c r="F71" s="115"/>
      <c r="G71" s="134"/>
      <c r="H71" s="192"/>
    </row>
    <row r="72" ht="15.75" thickBot="1">
      <c r="A72" s="147"/>
    </row>
    <row r="73" spans="2:8" s="147" customFormat="1" ht="24" customHeight="1" thickBot="1">
      <c r="B73" s="253" t="s">
        <v>330</v>
      </c>
      <c r="C73" s="254"/>
      <c r="D73" s="254"/>
      <c r="E73" s="135"/>
      <c r="F73" s="135"/>
      <c r="G73" s="135"/>
      <c r="H73" s="190"/>
    </row>
    <row r="74" spans="2:8" s="147" customFormat="1" ht="15.75" customHeight="1" thickBot="1">
      <c r="B74" s="148"/>
      <c r="C74" s="131"/>
      <c r="D74" s="131"/>
      <c r="E74" s="131"/>
      <c r="F74" s="111" t="s">
        <v>887</v>
      </c>
      <c r="G74" s="131"/>
      <c r="H74" s="191"/>
    </row>
    <row r="75" spans="2:8" s="147" customFormat="1" ht="39.75" thickBot="1">
      <c r="B75" s="231" t="s">
        <v>793</v>
      </c>
      <c r="C75" s="232"/>
      <c r="D75" s="197"/>
      <c r="E75" s="131"/>
      <c r="F75" s="115"/>
      <c r="G75" s="131" t="s">
        <v>795</v>
      </c>
      <c r="H75" s="191"/>
    </row>
    <row r="76" spans="2:8" s="147" customFormat="1" ht="15.75" customHeight="1" thickBot="1">
      <c r="B76" s="130"/>
      <c r="C76" s="131" t="s">
        <v>269</v>
      </c>
      <c r="E76" s="131"/>
      <c r="F76" s="115"/>
      <c r="G76" s="131"/>
      <c r="H76" s="191"/>
    </row>
    <row r="77" spans="2:8" s="147" customFormat="1" ht="15.75" customHeight="1" thickBot="1">
      <c r="B77" s="130"/>
      <c r="D77" s="131"/>
      <c r="E77" s="131"/>
      <c r="F77" s="115"/>
      <c r="G77" s="131"/>
      <c r="H77" s="191"/>
    </row>
    <row r="78" spans="2:8" s="147" customFormat="1" ht="51.75" thickBot="1">
      <c r="B78" s="148"/>
      <c r="C78" s="131" t="s">
        <v>717</v>
      </c>
      <c r="D78" s="131" t="s">
        <v>718</v>
      </c>
      <c r="E78" s="131"/>
      <c r="F78" s="115"/>
      <c r="G78" s="131"/>
      <c r="H78" s="191"/>
    </row>
    <row r="79" spans="2:8" s="147" customFormat="1" ht="39" thickBot="1">
      <c r="B79" s="148"/>
      <c r="D79" s="131" t="s">
        <v>719</v>
      </c>
      <c r="E79" s="131"/>
      <c r="F79" s="115"/>
      <c r="G79" s="131"/>
      <c r="H79" s="191"/>
    </row>
    <row r="80" spans="2:8" s="147" customFormat="1" ht="15.75" customHeight="1" thickBot="1">
      <c r="B80" s="148"/>
      <c r="C80" s="131"/>
      <c r="D80" s="131" t="s">
        <v>688</v>
      </c>
      <c r="E80" s="131"/>
      <c r="F80" s="115"/>
      <c r="G80" s="131"/>
      <c r="H80" s="191"/>
    </row>
    <row r="81" spans="2:8" s="147" customFormat="1" ht="51.75" thickBot="1">
      <c r="B81" s="148"/>
      <c r="C81" s="131" t="s">
        <v>720</v>
      </c>
      <c r="D81" s="131" t="s">
        <v>721</v>
      </c>
      <c r="E81" s="131"/>
      <c r="F81" s="115"/>
      <c r="G81" s="131"/>
      <c r="H81" s="191"/>
    </row>
    <row r="82" spans="2:8" s="147" customFormat="1" ht="39" thickBot="1">
      <c r="B82" s="148"/>
      <c r="D82" s="131" t="s">
        <v>722</v>
      </c>
      <c r="E82" s="131"/>
      <c r="F82" s="115"/>
      <c r="G82" s="131"/>
      <c r="H82" s="191"/>
    </row>
    <row r="83" spans="2:8" s="147" customFormat="1" ht="26.25" thickBot="1">
      <c r="B83" s="148"/>
      <c r="C83" s="131"/>
      <c r="D83" s="131" t="s">
        <v>723</v>
      </c>
      <c r="E83" s="131"/>
      <c r="F83" s="115"/>
      <c r="G83" s="131"/>
      <c r="H83" s="191"/>
    </row>
    <row r="84" spans="2:8" s="147" customFormat="1" ht="15.75" customHeight="1" thickBot="1">
      <c r="B84" s="148"/>
      <c r="C84" s="131"/>
      <c r="D84" s="131" t="s">
        <v>688</v>
      </c>
      <c r="E84" s="131"/>
      <c r="F84" s="115"/>
      <c r="G84" s="131"/>
      <c r="H84" s="191"/>
    </row>
    <row r="85" spans="2:8" s="147" customFormat="1" ht="77.25" thickBot="1">
      <c r="B85" s="148"/>
      <c r="C85" s="131" t="s">
        <v>331</v>
      </c>
      <c r="D85" s="131" t="s">
        <v>724</v>
      </c>
      <c r="E85" s="131"/>
      <c r="F85" s="115"/>
      <c r="G85" s="131"/>
      <c r="H85" s="191"/>
    </row>
    <row r="86" spans="2:8" s="147" customFormat="1" ht="26.25" thickBot="1">
      <c r="B86" s="148"/>
      <c r="C86" s="131"/>
      <c r="D86" s="131" t="s">
        <v>725</v>
      </c>
      <c r="E86" s="131"/>
      <c r="F86" s="115"/>
      <c r="G86" s="131"/>
      <c r="H86" s="191"/>
    </row>
    <row r="87" spans="2:8" s="147" customFormat="1" ht="39" thickBot="1">
      <c r="B87" s="148"/>
      <c r="C87" s="131"/>
      <c r="D87" s="131" t="s">
        <v>726</v>
      </c>
      <c r="E87" s="131"/>
      <c r="F87" s="115"/>
      <c r="G87" s="131"/>
      <c r="H87" s="191"/>
    </row>
    <row r="88" spans="2:8" s="147" customFormat="1" ht="26.25" thickBot="1">
      <c r="B88" s="148"/>
      <c r="C88" s="131" t="s">
        <v>727</v>
      </c>
      <c r="D88" s="131"/>
      <c r="E88" s="131"/>
      <c r="F88" s="115"/>
      <c r="G88" s="131"/>
      <c r="H88" s="191"/>
    </row>
    <row r="89" spans="2:8" s="147" customFormat="1" ht="39" thickBot="1">
      <c r="B89" s="148"/>
      <c r="C89" s="131"/>
      <c r="D89" s="131" t="s">
        <v>333</v>
      </c>
      <c r="E89" s="131"/>
      <c r="F89" s="115"/>
      <c r="G89" s="131"/>
      <c r="H89" s="191"/>
    </row>
    <row r="90" spans="2:8" s="147" customFormat="1" ht="26.25" thickBot="1">
      <c r="B90" s="148"/>
      <c r="C90" s="131"/>
      <c r="D90" s="131" t="s">
        <v>334</v>
      </c>
      <c r="E90" s="131"/>
      <c r="F90" s="115"/>
      <c r="G90" s="131"/>
      <c r="H90" s="191"/>
    </row>
    <row r="91" spans="2:8" s="147" customFormat="1" ht="26.25" thickBot="1">
      <c r="B91" s="148"/>
      <c r="C91" s="131"/>
      <c r="D91" s="131" t="s">
        <v>335</v>
      </c>
      <c r="E91" s="131"/>
      <c r="F91" s="115"/>
      <c r="G91" s="131"/>
      <c r="H91" s="191"/>
    </row>
    <row r="92" spans="2:8" s="147" customFormat="1" ht="15.75" customHeight="1" thickBot="1">
      <c r="B92" s="148"/>
      <c r="C92" s="131"/>
      <c r="D92" s="131" t="s">
        <v>728</v>
      </c>
      <c r="E92" s="131"/>
      <c r="F92" s="115"/>
      <c r="G92" s="131"/>
      <c r="H92" s="191"/>
    </row>
    <row r="93" spans="2:8" s="147" customFormat="1" ht="15.75" customHeight="1" thickBot="1">
      <c r="B93" s="148"/>
      <c r="C93" s="131"/>
      <c r="D93" s="131" t="s">
        <v>729</v>
      </c>
      <c r="E93" s="131"/>
      <c r="F93" s="115"/>
      <c r="G93" s="131"/>
      <c r="H93" s="191"/>
    </row>
    <row r="94" spans="2:8" s="147" customFormat="1" ht="39" thickBot="1">
      <c r="B94" s="148"/>
      <c r="C94" s="131"/>
      <c r="D94" s="131" t="s">
        <v>336</v>
      </c>
      <c r="E94" s="131"/>
      <c r="F94" s="115"/>
      <c r="G94" s="131"/>
      <c r="H94" s="191"/>
    </row>
    <row r="95" spans="2:8" s="147" customFormat="1" ht="15.75" customHeight="1" thickBot="1">
      <c r="B95" s="148"/>
      <c r="C95" s="131"/>
      <c r="D95" s="131"/>
      <c r="E95" s="131"/>
      <c r="F95" s="115"/>
      <c r="G95" s="131"/>
      <c r="H95" s="191"/>
    </row>
    <row r="96" spans="2:8" s="147" customFormat="1" ht="15.75" customHeight="1" thickBot="1">
      <c r="B96" s="148"/>
      <c r="C96" s="131"/>
      <c r="D96" s="131"/>
      <c r="E96" s="131"/>
      <c r="F96" s="115"/>
      <c r="G96" s="131"/>
      <c r="H96" s="191"/>
    </row>
    <row r="97" spans="2:8" s="147" customFormat="1" ht="15.75" customHeight="1" thickBot="1">
      <c r="B97" s="149"/>
      <c r="C97" s="134"/>
      <c r="D97" s="134"/>
      <c r="E97" s="134"/>
      <c r="F97" s="115"/>
      <c r="G97" s="134"/>
      <c r="H97" s="192"/>
    </row>
    <row r="98" ht="15.75" thickBot="1">
      <c r="A98" s="147"/>
    </row>
    <row r="99" spans="2:8" s="147" customFormat="1" ht="24" customHeight="1" thickBot="1">
      <c r="B99" s="253" t="s">
        <v>664</v>
      </c>
      <c r="C99" s="254"/>
      <c r="D99" s="254"/>
      <c r="E99" s="135"/>
      <c r="F99" s="135"/>
      <c r="G99" s="135"/>
      <c r="H99" s="190"/>
    </row>
    <row r="100" spans="2:8" s="147" customFormat="1" ht="15.75" customHeight="1" thickBot="1">
      <c r="B100" s="148"/>
      <c r="C100" s="131"/>
      <c r="D100" s="131"/>
      <c r="E100" s="131"/>
      <c r="F100" s="111" t="s">
        <v>887</v>
      </c>
      <c r="G100" s="131"/>
      <c r="H100" s="191"/>
    </row>
    <row r="101" spans="2:8" s="147" customFormat="1" ht="39.75" thickBot="1">
      <c r="B101" s="231" t="s">
        <v>793</v>
      </c>
      <c r="C101" s="232"/>
      <c r="D101" s="197"/>
      <c r="E101" s="131"/>
      <c r="F101" s="115"/>
      <c r="G101" s="131" t="s">
        <v>795</v>
      </c>
      <c r="H101" s="191"/>
    </row>
    <row r="102" spans="2:8" s="147" customFormat="1" ht="15.75" customHeight="1" thickBot="1">
      <c r="B102" s="130"/>
      <c r="C102" s="131" t="s">
        <v>269</v>
      </c>
      <c r="E102" s="131"/>
      <c r="F102" s="115"/>
      <c r="G102" s="131"/>
      <c r="H102" s="191"/>
    </row>
    <row r="103" spans="1:8" s="147" customFormat="1" ht="15.75" customHeight="1" thickBot="1">
      <c r="A103"/>
      <c r="B103" s="130"/>
      <c r="D103" s="131"/>
      <c r="E103" s="131"/>
      <c r="F103" s="115"/>
      <c r="G103" s="131"/>
      <c r="H103" s="191"/>
    </row>
    <row r="104" spans="2:8" s="147" customFormat="1" ht="26.25" thickBot="1">
      <c r="B104" s="148"/>
      <c r="C104" s="131" t="s">
        <v>730</v>
      </c>
      <c r="D104" s="131"/>
      <c r="E104" s="131"/>
      <c r="F104" s="115"/>
      <c r="G104" s="131"/>
      <c r="H104" s="191"/>
    </row>
    <row r="105" spans="2:8" s="147" customFormat="1" ht="64.5" thickBot="1">
      <c r="B105" s="148"/>
      <c r="D105" s="131" t="s">
        <v>731</v>
      </c>
      <c r="E105" s="131"/>
      <c r="F105" s="115"/>
      <c r="G105" s="131"/>
      <c r="H105" s="191"/>
    </row>
    <row r="106" spans="2:8" s="147" customFormat="1" ht="13.5" thickBot="1">
      <c r="B106" s="148"/>
      <c r="C106" s="131"/>
      <c r="D106" s="131" t="s">
        <v>675</v>
      </c>
      <c r="E106" s="131"/>
      <c r="F106" s="115"/>
      <c r="G106" s="131"/>
      <c r="H106" s="191"/>
    </row>
    <row r="107" spans="2:8" s="147" customFormat="1" ht="15.75" customHeight="1" thickBot="1">
      <c r="B107" s="149"/>
      <c r="C107" s="134"/>
      <c r="D107" s="134"/>
      <c r="E107" s="134"/>
      <c r="F107" s="115"/>
      <c r="G107" s="134"/>
      <c r="H107" s="192"/>
    </row>
    <row r="108" ht="15">
      <c r="A108" s="147"/>
    </row>
    <row r="109" ht="15">
      <c r="A109" s="147"/>
    </row>
    <row r="110" ht="15">
      <c r="A110" s="147"/>
    </row>
    <row r="111" ht="15">
      <c r="A111" s="147"/>
    </row>
    <row r="112" ht="15">
      <c r="A112" s="147"/>
    </row>
    <row r="123" ht="15">
      <c r="A123" s="200"/>
    </row>
    <row r="124" ht="15">
      <c r="A124" s="200"/>
    </row>
    <row r="125" ht="15">
      <c r="A125" s="193"/>
    </row>
    <row r="126" ht="15">
      <c r="A126" s="200"/>
    </row>
    <row r="127" ht="15">
      <c r="A127" s="200"/>
    </row>
    <row r="128" ht="15">
      <c r="A128" s="200"/>
    </row>
    <row r="129" ht="15">
      <c r="A129" s="200"/>
    </row>
    <row r="130" ht="15">
      <c r="A130" s="200"/>
    </row>
    <row r="131" ht="15">
      <c r="A131" s="200"/>
    </row>
    <row r="132" ht="15">
      <c r="A132" s="200"/>
    </row>
    <row r="133" ht="15">
      <c r="A133" s="200"/>
    </row>
  </sheetData>
  <mergeCells count="13">
    <mergeCell ref="B101:C101"/>
    <mergeCell ref="B59:C59"/>
    <mergeCell ref="B73:D73"/>
    <mergeCell ref="B75:C75"/>
    <mergeCell ref="B99:D99"/>
    <mergeCell ref="B16:C16"/>
    <mergeCell ref="B35:D35"/>
    <mergeCell ref="B37:C37"/>
    <mergeCell ref="B57:D57"/>
    <mergeCell ref="B4:D4"/>
    <mergeCell ref="B5:C5"/>
    <mergeCell ref="B6:C6"/>
    <mergeCell ref="B14:D14"/>
  </mergeCells>
  <conditionalFormatting sqref="F100:F107 F74:F97 F12 F15:F33 F36:F55 F58:F71 F5:F8 G9:G11">
    <cfRule type="cellIs" priority="1" dxfId="20" operator="equal" stopIfTrue="1">
      <formula>"ToDo"</formula>
    </cfRule>
    <cfRule type="cellIs" priority="2" dxfId="21" operator="equal" stopIfTrue="1">
      <formula>"Complete"</formula>
    </cfRule>
  </conditionalFormatting>
  <conditionalFormatting sqref="F10:F11">
    <cfRule type="cellIs" priority="3" dxfId="20" operator="equal" stopIfTrue="1">
      <formula>"ToDo"</formula>
    </cfRule>
    <cfRule type="cellIs" priority="4" dxfId="20" operator="equal" stopIfTrue="1">
      <formula>"Complete"</formula>
    </cfRule>
  </conditionalFormatting>
  <dataValidations count="1">
    <dataValidation type="list" allowBlank="1" showInputMessage="1" showErrorMessage="1" sqref="F100:F107 F15:F33 F10:F12 F58:F71 F36:F55 F74:F97">
      <formula1>Status</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Avaya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Presence Services 6.1 Intelligent Workbook</dc:title>
  <dc:subject/>
  <dc:creator>Sasee</dc:creator>
  <cp:keywords/>
  <dc:description/>
  <cp:lastModifiedBy>mkulshreshth</cp:lastModifiedBy>
  <cp:lastPrinted>2009-02-24T08:57:15Z</cp:lastPrinted>
  <dcterms:created xsi:type="dcterms:W3CDTF">2009-01-13T17:48:42Z</dcterms:created>
  <dcterms:modified xsi:type="dcterms:W3CDTF">2011-04-18T08:59:52Z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